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Data" state="visible" r:id="rId5"/>
    <sheet sheetId="3" name="Dashboard" state="visible" r:id="rId6"/>
  </sheets>
  <calcPr calcId="171027" fullCalcOnLoad="1"/>
</workbook>
</file>

<file path=xl/sharedStrings.xml><?xml version="1.0" encoding="utf-8"?>
<sst xmlns="http://schemas.openxmlformats.org/spreadsheetml/2006/main" count="68" uniqueCount="59">
  <si>
    <t>THE OWNER'S MONTHLY DASHBOARD</t>
  </si>
  <si>
    <t>Helm Advisory  ·  helm-advisory.com</t>
  </si>
  <si>
    <t>What this is</t>
  </si>
  <si>
    <t>One page that answers the question every owner asks their accountant and rarely gets answered fast: how are we actually doing? Nine numbers a month feed eight indicators, each with its trend, its target, and a plain traffic light. No macros, no chart objects, no software to learn.</t>
  </si>
  <si>
    <t>Yellow cells are inputs. Everything else calculates, including the little trend lines: they are built from formulas, so they work in Excel and Google Sheets and survive copy-paste.</t>
  </si>
  <si>
    <t>Set it up (30 minutes the first time)</t>
  </si>
  <si>
    <t>1.  The workbook ships with example data so you can see it working. On the Data tab, replace the example months and numbers with your last 13 months. Thirteen, so every indicator has a true year-over-year comparison.</t>
  </si>
  <si>
    <t>2.  Enter operating expenses excluding depreciation and one-time items; that keeps the operating profit line honest.</t>
  </si>
  <si>
    <t>3.  Set your targets in the yellow column on the Dashboard. A target you did not choose is not a target. The status lights compare against these.</t>
  </si>
  <si>
    <t>4.  Each month-end after that: shift months 2 through 13 one column left (cut and paste), enter the new month in the last column, and the whole page updates. Ten minutes.</t>
  </si>
  <si>
    <t>How to read it (two minutes a month)</t>
  </si>
  <si>
    <t>Scan the status column first. Anything OFF TARGET gets the meeting. Anything on WATCH gets a question. Then read the trend characters: a slope you can see in a cell is a conversation you can have without opening the accounting system.</t>
  </si>
  <si>
    <t>The cash conversion cycle row is the quiet one to respect: it can drift ten days while revenue grows and everyone celebrates, and that drift is the growth eating your cash.</t>
  </si>
  <si>
    <t>When a light turns red</t>
  </si>
  <si>
    <t>Every indicator on this page maps to a free deep-dive tool at helm-advisory.com/resources: the 13-week cash forecast, the working capital workbook, the price and discount calculator, the customer whale curve. And if the same light has been red for three months, start a conversation at helm-advisory.com. We have sat in that seat.</t>
  </si>
  <si>
    <t>MONTHLY DATA (13 MONTHS, NEWEST ON THE RIGHT)</t>
  </si>
  <si>
    <t>Example data included so the dashboard demonstrates itself. Replace with your months and month-end numbers.</t>
  </si>
  <si>
    <t>Month</t>
  </si>
  <si>
    <t>Jul-25</t>
  </si>
  <si>
    <t>Aug-25</t>
  </si>
  <si>
    <t>Sep-25</t>
  </si>
  <si>
    <t>Oct-25</t>
  </si>
  <si>
    <t>Nov-25</t>
  </si>
  <si>
    <t>Dec-25</t>
  </si>
  <si>
    <t>Jan-26</t>
  </si>
  <si>
    <t>Feb-26</t>
  </si>
  <si>
    <t>Mar-26</t>
  </si>
  <si>
    <t>Apr-26</t>
  </si>
  <si>
    <t>May-26</t>
  </si>
  <si>
    <t>Jun-26</t>
  </si>
  <si>
    <t>Jul-26</t>
  </si>
  <si>
    <t>Revenue</t>
  </si>
  <si>
    <t>Cost of goods sold</t>
  </si>
  <si>
    <t>Operating expenses (no depreciation, no one-times)</t>
  </si>
  <si>
    <t>Cash balance, end of month</t>
  </si>
  <si>
    <t>Accounts receivable</t>
  </si>
  <si>
    <t>Inventory</t>
  </si>
  <si>
    <t>Accounts payable</t>
  </si>
  <si>
    <t>Total debt</t>
  </si>
  <si>
    <t>Headcount (full-time equivalents)</t>
  </si>
  <si>
    <t>As of:</t>
  </si>
  <si>
    <t>Yellow targets are yours to set. Lights compare the latest month against them.</t>
  </si>
  <si>
    <t>Indicator</t>
  </si>
  <si>
    <t>Latest</t>
  </si>
  <si>
    <t>vs last month</t>
  </si>
  <si>
    <t>vs a year ago</t>
  </si>
  <si>
    <t>13-month trend</t>
  </si>
  <si>
    <t>Your target</t>
  </si>
  <si>
    <t>Status</t>
  </si>
  <si>
    <t>Revenue (monthly)</t>
  </si>
  <si>
    <t>Gross margin</t>
  </si>
  <si>
    <t>Operating profit</t>
  </si>
  <si>
    <t>Cash balance</t>
  </si>
  <si>
    <t>Cash conversion cycle</t>
  </si>
  <si>
    <t>Working capital (AR + inventory - AP)</t>
  </si>
  <si>
    <t>Net debt (debt - cash)</t>
  </si>
  <si>
    <t>Revenue per employee (annualized)</t>
  </si>
  <si>
    <t>Trend reads oldest to newest, left to right. Cash conversion cycle uses expanding annualization; it is exact once 12 months are entered.</t>
  </si>
  <si>
    <t>ENGINE ROOM (calculations; hide or ignore)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</si>
</sst>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Red]($#,##0)"/>
    <numFmt numFmtId="165" formatCode="0.0"/>
    <numFmt numFmtId="166" formatCode="+0.0%;[Red]-0.0%"/>
    <numFmt numFmtId="167" formatCode="0.0%"/>
    <numFmt numFmtId="168" formatCode="+$#,##0;[Red]-$#,##0"/>
    <numFmt numFmtId="169" formatCode="0.0 &quot;days&quot;"/>
    <numFmt numFmtId="170" formatCode="+0.0;[Red]-0.0"/>
    <numFmt numFmtId="171" formatCode="0 &quot;days&quot;"/>
  </numFmts>
  <fonts count="14"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0"/>
      <name val="Calibri"/>
    </font>
    <font>
      <b/>
      <color rgb="FF042C53"/>
      <sz val="11"/>
      <name val="Calibri"/>
    </font>
    <font>
      <b/>
      <color rgb="FF042C53"/>
      <sz val="10.5"/>
      <name val="Calibri"/>
    </font>
    <font>
      <b/>
      <color rgb="FF042C53"/>
      <sz val="12"/>
      <name val="Calibri"/>
    </font>
    <font>
      <color rgb="FF185FA5"/>
      <sz val="12"/>
      <name val="Calibri"/>
    </font>
    <font>
      <b/>
      <color rgb="FF1F2D3A"/>
      <sz val="10"/>
      <name val="Calibri"/>
    </font>
    <font>
      <color rgb="FF5A6B7A"/>
      <sz val="9"/>
      <name val="Calibri"/>
    </font>
  </fonts>
  <fills count="5">
    <fill>
      <patternFill patternType="none"/>
    </fill>
    <fill>
      <patternFill patternType="gray125"/>
    </fill>
    <fill>
      <patternFill patternType="solid">
        <fgColor rgb="FF042C53"/>
      </patternFill>
    </fill>
    <fill>
      <patternFill patternType="solid">
        <fgColor rgb="FFFFF2CC"/>
      </patternFill>
    </fill>
    <fill>
      <patternFill patternType="solid">
        <fgColor rgb="FFEAF2FA"/>
      </patternFill>
    </fill>
  </fills>
  <borders count="4">
    <border>
      <left/>
      <right/>
      <top/>
      <bottom/>
      <diagonal/>
    </border>
    <border>
      <left style="thin">
        <color rgb="FFC9D4DE"/>
      </left>
      <right style="thin">
        <color rgb="FFC9D4DE"/>
      </right>
      <top style="thin">
        <color rgb="FFC9D4DE"/>
      </top>
      <bottom style="thin">
        <color rgb="FF042C53"/>
      </bottom>
      <diagonal/>
    </border>
    <border>
      <left style="thin">
        <color rgb="FFC9D4DE"/>
      </left>
      <right style="thin">
        <color rgb="FFC9D4DE"/>
      </right>
      <top style="thin">
        <color rgb="FFC9D4DE"/>
      </top>
      <bottom style="thin">
        <color rgb="FFC9D4DE"/>
      </bottom>
      <diagonal/>
    </border>
    <border>
      <left/>
      <right/>
      <top/>
      <bottom style="thin">
        <color rgb="FF042C53"/>
      </bottom>
      <diagonal/>
    </border>
  </borders>
  <cellStyleXfs count="1">
    <xf numFmtId="0" fontId="0" fillId="0" borderId="0"/>
  </cellStyleXfs>
  <cellXfs count="32">
    <xf numFmtId="0" fontId="0" fillId="0" borderId="0" xfId="0"/>
    <xf numFmtId="0" fontId="1" fillId="2" borderId="0" xfId="0" applyFont="1" applyFill="1" applyAlignment="1">
      <alignment vertical="center" indent="1"/>
    </xf>
    <xf numFmtId="0" fontId="2" fillId="0" borderId="0" xfId="0" applyFont="1"/>
    <xf numFmtId="0" fontId="3" fillId="0" borderId="0" xfId="0" applyFont="1"/>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applyAlignment="1">
      <alignment vertical="center" indent="1"/>
    </xf>
    <xf numFmtId="0" fontId="7" fillId="0" borderId="0" xfId="0" applyFont="1" applyAlignment="1">
      <alignment vertical="center" indent="1"/>
    </xf>
    <xf numFmtId="0" fontId="7" fillId="3" borderId="1" xfId="0" applyFont="1" applyFill="1" applyBorder="1" applyAlignment="1">
      <alignment horizontal="center"/>
    </xf>
    <xf numFmtId="0" fontId="7" fillId="0" borderId="0" xfId="0" applyFont="1" applyAlignment="1">
      <alignment vertical="center" wrapText="1" indent="1"/>
    </xf>
    <xf numFmtId="164" fontId="0" fillId="3" borderId="2" xfId="0" applyNumberFormat="1" applyFill="1" applyBorder="1"/>
    <xf numFmtId="165" fontId="0" fillId="3" borderId="2" xfId="0" applyNumberFormat="1" applyFill="1" applyBorder="1"/>
    <xf numFmtId="0" fontId="8" fillId="0" borderId="0" xfId="0" applyFont="1"/>
    <xf numFmtId="0" fontId="7" fillId="4" borderId="3" xfId="0" applyFont="1" applyFill="1" applyBorder="1" applyAlignment="1">
      <alignment horizontal="left" vertical="center" indent="1"/>
    </xf>
    <xf numFmtId="0" fontId="7" fillId="4" borderId="3" xfId="0" applyFont="1" applyFill="1" applyBorder="1" applyAlignment="1">
      <alignment horizontal="center" vertical="center"/>
    </xf>
    <xf numFmtId="0" fontId="9" fillId="0" borderId="0" xfId="0" applyFont="1" applyAlignment="1">
      <alignment vertical="center" wrapText="1" indent="1"/>
    </xf>
    <xf numFmtId="164" fontId="10" fillId="0" borderId="0" xfId="0" applyNumberFormat="1" applyFont="1" applyAlignment="1">
      <alignment horizontal="center"/>
    </xf>
    <xf numFmtId="166" fontId="0" fillId="0" borderId="0" xfId="0" applyNumberFormat="1" applyAlignment="1">
      <alignment horizontal="center"/>
    </xf>
    <xf numFmtId="0" fontId="11" fillId="0" borderId="0" xfId="0" applyFont="1" applyAlignment="1">
      <alignment horizontal="center"/>
    </xf>
    <xf numFmtId="164" fontId="0" fillId="3" borderId="2" xfId="0" applyNumberFormat="1" applyFill="1" applyBorder="1" applyAlignment="1">
      <alignment horizontal="center"/>
    </xf>
    <xf numFmtId="0" fontId="12" fillId="0" borderId="0" xfId="0" applyFont="1" applyAlignment="1">
      <alignment horizontal="center"/>
    </xf>
    <xf numFmtId="167" fontId="10" fillId="0" borderId="0" xfId="0" applyNumberFormat="1" applyFont="1" applyAlignment="1">
      <alignment horizontal="center"/>
    </xf>
    <xf numFmtId="167" fontId="0" fillId="3" borderId="2" xfId="0" applyNumberFormat="1" applyFill="1" applyBorder="1" applyAlignment="1">
      <alignment horizontal="center"/>
    </xf>
    <xf numFmtId="168" fontId="0" fillId="0" borderId="0" xfId="0" applyNumberFormat="1" applyAlignment="1">
      <alignment horizontal="center"/>
    </xf>
    <xf numFmtId="169" fontId="10" fillId="0" borderId="0" xfId="0" applyNumberFormat="1" applyFont="1" applyAlignment="1">
      <alignment horizontal="center"/>
    </xf>
    <xf numFmtId="170" fontId="0" fillId="0" borderId="0" xfId="0" applyNumberFormat="1" applyAlignment="1">
      <alignment horizontal="center"/>
    </xf>
    <xf numFmtId="171" fontId="0" fillId="3" borderId="2" xfId="0" applyNumberFormat="1" applyFill="1" applyBorder="1" applyAlignment="1">
      <alignment horizontal="center"/>
    </xf>
    <xf numFmtId="0" fontId="13" fillId="0" borderId="0" xfId="0" applyFont="1" applyAlignment="1">
      <alignment vertical="center" indent="1"/>
    </xf>
    <xf numFmtId="164" fontId="13" fillId="0" borderId="0" xfId="0" applyNumberFormat="1" applyFont="1"/>
    <xf numFmtId="0" fontId="13" fillId="0" borderId="0" xfId="0" applyFont="1"/>
    <xf numFmtId="167" fontId="13" fillId="0" borderId="0" xfId="0" applyNumberFormat="1" applyFont="1"/>
    <xf numFmtId="169" fontId="13" fillId="0" borderId="0" xfId="0" applyNumberFormat="1" applyFont="1"/>
  </cellXfs>
  <cellStyles count="1">
    <cellStyle name="Normal" xfId="0" builtinId="0"/>
  </cellStyles>
  <dxfs count="3">
    <dxf>
      <font>
        <b/>
        <color rgb="FF8C2B18"/>
      </font>
      <fill>
        <patternFill patternType="solid">
          <bgColor rgb="FFF8D0C8"/>
        </patternFill>
      </fill>
    </dxf>
    <dxf>
      <fill>
        <patternFill patternType="solid">
          <bgColor rgb="FFFFE1B8"/>
        </patternFill>
      </fill>
    </dxf>
    <dxf>
      <fill>
        <patternFill patternType="solid">
          <bgColor rgb="FFDCEED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2" customHeight="1" spans="2:2" x14ac:dyDescent="0.25">
      <c r="B5" s="4" t="s">
        <v>3</v>
      </c>
    </row>
    <row r="6" ht="42"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2" ht="42" customHeight="1" spans="2:2" x14ac:dyDescent="0.25">
      <c r="B12" s="4" t="s">
        <v>9</v>
      </c>
    </row>
    <row r="14" spans="2:2" x14ac:dyDescent="0.25">
      <c r="B14" s="3" t="s">
        <v>10</v>
      </c>
    </row>
    <row r="15" ht="42" customHeight="1" spans="2:2" x14ac:dyDescent="0.25">
      <c r="B15" s="4" t="s">
        <v>11</v>
      </c>
    </row>
    <row r="16" ht="42" customHeight="1" spans="2:2" x14ac:dyDescent="0.25">
      <c r="B16" s="4" t="s">
        <v>12</v>
      </c>
    </row>
    <row r="18" spans="2:2" x14ac:dyDescent="0.25">
      <c r="B18" s="3" t="s">
        <v>13</v>
      </c>
    </row>
    <row r="19" ht="42" customHeight="1" spans="2:2" x14ac:dyDescent="0.25">
      <c r="B19" s="4" t="s">
        <v>14</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howGridLines="0">
      <pane xSplit="1" ySplit="4" topLeftCell="B5" activePane="bottomRight" state="frozen"/>
      <selection pane="bottomRight"/>
    </sheetView>
  </sheetViews>
  <sheetFormatPr defaultRowHeight="15" outlineLevelRow="0" outlineLevelCol="0" x14ac:dyDescent="55"/>
  <cols>
    <col min="1" max="1" width="40" customWidth="1"/>
    <col min="2" max="14" width="11.5" customWidth="1"/>
  </cols>
  <sheetData>
    <row r="1" ht="26" customHeight="1" spans="1:14" x14ac:dyDescent="0.25">
      <c r="A1" s="5" t="s">
        <v>15</v>
      </c>
      <c r="B1" s="5"/>
      <c r="C1" s="5"/>
      <c r="D1" s="5"/>
      <c r="E1" s="5"/>
      <c r="F1" s="5"/>
      <c r="G1" s="5"/>
      <c r="H1" s="5"/>
      <c r="I1" s="5"/>
      <c r="J1" s="5"/>
      <c r="K1" s="5"/>
      <c r="L1" s="5"/>
      <c r="M1" s="5"/>
      <c r="N1" s="5"/>
    </row>
    <row r="2" spans="1:1" x14ac:dyDescent="0.25">
      <c r="A2" s="6" t="s">
        <v>16</v>
      </c>
    </row>
    <row r="4" spans="1:14" x14ac:dyDescent="0.25">
      <c r="A4" s="7" t="s">
        <v>17</v>
      </c>
      <c r="B4" s="8" t="s">
        <v>18</v>
      </c>
      <c r="C4" s="8" t="s">
        <v>19</v>
      </c>
      <c r="D4" s="8" t="s">
        <v>20</v>
      </c>
      <c r="E4" s="8" t="s">
        <v>21</v>
      </c>
      <c r="F4" s="8" t="s">
        <v>22</v>
      </c>
      <c r="G4" s="8" t="s">
        <v>23</v>
      </c>
      <c r="H4" s="8" t="s">
        <v>24</v>
      </c>
      <c r="I4" s="8" t="s">
        <v>25</v>
      </c>
      <c r="J4" s="8" t="s">
        <v>26</v>
      </c>
      <c r="K4" s="8" t="s">
        <v>27</v>
      </c>
      <c r="L4" s="8" t="s">
        <v>28</v>
      </c>
      <c r="M4" s="8" t="s">
        <v>29</v>
      </c>
      <c r="N4" s="8" t="s">
        <v>30</v>
      </c>
    </row>
    <row r="5" spans="1:14" x14ac:dyDescent="0.25">
      <c r="A5" s="9" t="s">
        <v>31</v>
      </c>
      <c r="B5" s="10">
        <v>1520000</v>
      </c>
      <c r="C5" s="10">
        <v>1480000</v>
      </c>
      <c r="D5" s="10">
        <v>1560000</v>
      </c>
      <c r="E5" s="10">
        <v>1610000</v>
      </c>
      <c r="F5" s="10">
        <v>1585000</v>
      </c>
      <c r="G5" s="10">
        <v>1650000</v>
      </c>
      <c r="H5" s="10">
        <v>1700000</v>
      </c>
      <c r="I5" s="10">
        <v>1665000</v>
      </c>
      <c r="J5" s="10">
        <v>1720000</v>
      </c>
      <c r="K5" s="10">
        <v>1760000</v>
      </c>
      <c r="L5" s="10">
        <v>1735000</v>
      </c>
      <c r="M5" s="10">
        <v>1810000</v>
      </c>
      <c r="N5" s="10">
        <v>1845000</v>
      </c>
    </row>
    <row r="6" spans="1:14" x14ac:dyDescent="0.25">
      <c r="A6" s="9" t="s">
        <v>32</v>
      </c>
      <c r="B6" s="10">
        <v>1085000</v>
      </c>
      <c r="C6" s="10">
        <v>1062000</v>
      </c>
      <c r="D6" s="10">
        <v>1123000</v>
      </c>
      <c r="E6" s="10">
        <v>1163000</v>
      </c>
      <c r="F6" s="10">
        <v>1150000</v>
      </c>
      <c r="G6" s="10">
        <v>1200000</v>
      </c>
      <c r="H6" s="10">
        <v>1241000</v>
      </c>
      <c r="I6" s="10">
        <v>1220000</v>
      </c>
      <c r="J6" s="10">
        <v>1264000</v>
      </c>
      <c r="K6" s="10">
        <v>1298000</v>
      </c>
      <c r="L6" s="10">
        <v>1284000</v>
      </c>
      <c r="M6" s="10">
        <v>1341000</v>
      </c>
      <c r="N6" s="10">
        <v>1372000</v>
      </c>
    </row>
    <row r="7" spans="1:14" x14ac:dyDescent="0.25">
      <c r="A7" s="9" t="s">
        <v>33</v>
      </c>
      <c r="B7" s="10">
        <v>330000</v>
      </c>
      <c r="C7" s="10">
        <v>332000</v>
      </c>
      <c r="D7" s="10">
        <v>335000</v>
      </c>
      <c r="E7" s="10">
        <v>338000</v>
      </c>
      <c r="F7" s="10">
        <v>336000</v>
      </c>
      <c r="G7" s="10">
        <v>340000</v>
      </c>
      <c r="H7" s="10">
        <v>345000</v>
      </c>
      <c r="I7" s="10">
        <v>344000</v>
      </c>
      <c r="J7" s="10">
        <v>348000</v>
      </c>
      <c r="K7" s="10">
        <v>352000</v>
      </c>
      <c r="L7" s="10">
        <v>350000</v>
      </c>
      <c r="M7" s="10">
        <v>356000</v>
      </c>
      <c r="N7" s="10">
        <v>358000</v>
      </c>
    </row>
    <row r="8" spans="1:14" x14ac:dyDescent="0.25">
      <c r="A8" s="9" t="s">
        <v>34</v>
      </c>
      <c r="B8" s="10">
        <v>420000</v>
      </c>
      <c r="C8" s="10">
        <v>405000</v>
      </c>
      <c r="D8" s="10">
        <v>390000</v>
      </c>
      <c r="E8" s="10">
        <v>410000</v>
      </c>
      <c r="F8" s="10">
        <v>385000</v>
      </c>
      <c r="G8" s="10">
        <v>360000</v>
      </c>
      <c r="H8" s="10">
        <v>340000</v>
      </c>
      <c r="I8" s="10">
        <v>330000</v>
      </c>
      <c r="J8" s="10">
        <v>345000</v>
      </c>
      <c r="K8" s="10">
        <v>330000</v>
      </c>
      <c r="L8" s="10">
        <v>318000</v>
      </c>
      <c r="M8" s="10">
        <v>305000</v>
      </c>
      <c r="N8" s="10">
        <v>312000</v>
      </c>
    </row>
    <row r="9" spans="1:14" x14ac:dyDescent="0.25">
      <c r="A9" s="9" t="s">
        <v>35</v>
      </c>
      <c r="B9" s="10">
        <v>2350000</v>
      </c>
      <c r="C9" s="10">
        <v>2300000</v>
      </c>
      <c r="D9" s="10">
        <v>2420000</v>
      </c>
      <c r="E9" s="10">
        <v>2480000</v>
      </c>
      <c r="F9" s="10">
        <v>2510000</v>
      </c>
      <c r="G9" s="10">
        <v>2600000</v>
      </c>
      <c r="H9" s="10">
        <v>2690000</v>
      </c>
      <c r="I9" s="10">
        <v>2660000</v>
      </c>
      <c r="J9" s="10">
        <v>2760000</v>
      </c>
      <c r="K9" s="10">
        <v>2840000</v>
      </c>
      <c r="L9" s="10">
        <v>2820000</v>
      </c>
      <c r="M9" s="10">
        <v>2940000</v>
      </c>
      <c r="N9" s="10">
        <v>3010000</v>
      </c>
    </row>
    <row r="10" spans="1:14" x14ac:dyDescent="0.25">
      <c r="A10" s="9" t="s">
        <v>36</v>
      </c>
      <c r="B10" s="10">
        <v>1980000</v>
      </c>
      <c r="C10" s="10">
        <v>2010000</v>
      </c>
      <c r="D10" s="10">
        <v>2040000</v>
      </c>
      <c r="E10" s="10">
        <v>2075000</v>
      </c>
      <c r="F10" s="10">
        <v>2090000</v>
      </c>
      <c r="G10" s="10">
        <v>2130000</v>
      </c>
      <c r="H10" s="10">
        <v>2180000</v>
      </c>
      <c r="I10" s="10">
        <v>2170000</v>
      </c>
      <c r="J10" s="10">
        <v>2230000</v>
      </c>
      <c r="K10" s="10">
        <v>2280000</v>
      </c>
      <c r="L10" s="10">
        <v>2270000</v>
      </c>
      <c r="M10" s="10">
        <v>2340000</v>
      </c>
      <c r="N10" s="10">
        <v>2380000</v>
      </c>
    </row>
    <row r="11" spans="1:14" x14ac:dyDescent="0.25">
      <c r="A11" s="9" t="s">
        <v>37</v>
      </c>
      <c r="B11" s="10">
        <v>1120000</v>
      </c>
      <c r="C11" s="10">
        <v>1100000</v>
      </c>
      <c r="D11" s="10">
        <v>1150000</v>
      </c>
      <c r="E11" s="10">
        <v>1170000</v>
      </c>
      <c r="F11" s="10">
        <v>1165000</v>
      </c>
      <c r="G11" s="10">
        <v>1200000</v>
      </c>
      <c r="H11" s="10">
        <v>1230000</v>
      </c>
      <c r="I11" s="10">
        <v>1215000</v>
      </c>
      <c r="J11" s="10">
        <v>1255000</v>
      </c>
      <c r="K11" s="10">
        <v>1280000</v>
      </c>
      <c r="L11" s="10">
        <v>1270000</v>
      </c>
      <c r="M11" s="10">
        <v>1310000</v>
      </c>
      <c r="N11" s="10">
        <v>1335000</v>
      </c>
    </row>
    <row r="12" spans="1:14" x14ac:dyDescent="0.25">
      <c r="A12" s="9" t="s">
        <v>38</v>
      </c>
      <c r="B12" s="10">
        <v>2600000</v>
      </c>
      <c r="C12" s="10">
        <v>2590000</v>
      </c>
      <c r="D12" s="10">
        <v>2575000</v>
      </c>
      <c r="E12" s="10">
        <v>2560000</v>
      </c>
      <c r="F12" s="10">
        <v>2545000</v>
      </c>
      <c r="G12" s="10">
        <v>2530000</v>
      </c>
      <c r="H12" s="10">
        <v>2515000</v>
      </c>
      <c r="I12" s="10">
        <v>2500000</v>
      </c>
      <c r="J12" s="10">
        <v>2490000</v>
      </c>
      <c r="K12" s="10">
        <v>2475000</v>
      </c>
      <c r="L12" s="10">
        <v>2465000</v>
      </c>
      <c r="M12" s="10">
        <v>2455000</v>
      </c>
      <c r="N12" s="10">
        <v>2450000</v>
      </c>
    </row>
    <row r="13" spans="1:14" x14ac:dyDescent="0.25">
      <c r="A13" s="9" t="s">
        <v>39</v>
      </c>
      <c r="B13" s="11">
        <v>62</v>
      </c>
      <c r="C13" s="11">
        <v>62</v>
      </c>
      <c r="D13" s="11">
        <v>63</v>
      </c>
      <c r="E13" s="11">
        <v>63</v>
      </c>
      <c r="F13" s="11">
        <v>63</v>
      </c>
      <c r="G13" s="11">
        <v>64</v>
      </c>
      <c r="H13" s="11">
        <v>64</v>
      </c>
      <c r="I13" s="11">
        <v>64</v>
      </c>
      <c r="J13" s="11">
        <v>65</v>
      </c>
      <c r="K13" s="11">
        <v>65</v>
      </c>
      <c r="L13" s="11">
        <v>65</v>
      </c>
      <c r="M13" s="11">
        <v>66</v>
      </c>
      <c r="N13" s="11">
        <v>66</v>
      </c>
    </row>
  </sheetData>
  <mergeCells count="1">
    <mergeCell ref="A1:N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howGridLines="0"/>
  </sheetViews>
  <sheetFormatPr defaultRowHeight="15" outlineLevelRow="0" outlineLevelCol="0" x14ac:dyDescent="55"/>
  <cols>
    <col min="1" max="1" width="30" customWidth="1"/>
    <col min="2" max="2" width="14" customWidth="1"/>
    <col min="3" max="4" width="13" customWidth="1"/>
    <col min="5" max="5" width="30" customWidth="1"/>
    <col min="6" max="7" width="14" customWidth="1"/>
    <col min="15" max="15" width="9" hidden="1" customWidth="1"/>
    <col min="16" max="16" width="9" hidden="1" customWidth="1"/>
  </cols>
  <sheetData>
    <row r="1" ht="26" customHeight="1" spans="1:7" x14ac:dyDescent="0.25">
      <c r="A1" s="5" t="s">
        <v>0</v>
      </c>
      <c r="B1" s="5"/>
      <c r="C1" s="5"/>
      <c r="D1" s="5"/>
      <c r="E1" s="5"/>
      <c r="F1" s="5"/>
      <c r="G1" s="5"/>
    </row>
    <row r="2" spans="1:7" x14ac:dyDescent="0.25">
      <c r="A2" s="7" t="s">
        <v>40</v>
      </c>
      <c r="B2" s="12">
        <f>Data!N4</f>
      </c>
      <c r="C2" s="6" t="s">
        <v>41</v>
      </c>
      <c r="D2" s="6"/>
      <c r="E2" s="6"/>
      <c r="F2" s="6"/>
      <c r="G2" s="6"/>
    </row>
    <row r="4" spans="1:7" x14ac:dyDescent="0.25">
      <c r="A4" s="13" t="s">
        <v>42</v>
      </c>
      <c r="B4" s="14" t="s">
        <v>43</v>
      </c>
      <c r="C4" s="14" t="s">
        <v>44</v>
      </c>
      <c r="D4" s="14" t="s">
        <v>45</v>
      </c>
      <c r="E4" s="14" t="s">
        <v>46</v>
      </c>
      <c r="F4" s="14" t="s">
        <v>47</v>
      </c>
      <c r="G4" s="14" t="s">
        <v>48</v>
      </c>
    </row>
    <row r="5" ht="26" customHeight="1" spans="1:7" x14ac:dyDescent="0.25">
      <c r="A5" s="15" t="s">
        <v>49</v>
      </c>
      <c r="B5" s="16">
        <f>N16</f>
      </c>
      <c r="C5" s="17">
        <f>IF(OR(M16="",M16=0),"",N16/M16-1)</f>
      </c>
      <c r="D5" s="17">
        <f>IF(OR(B16="",B16=0),"",N16/B16-1)</f>
      </c>
      <c r="E5" s="18">
        <f>IFERROR(INDEX({"▁";"▂";"▃";"▄";"▅";"▆";"▇";"█"},1+ROUND(7*(B16-$O16)/MAX($P16-$O16,0.0000001),0)),"·")&amp;IFERROR(INDEX({"▁";"▂";"▃";"▄";"▅";"▆";"▇";"█"},1+ROUND(7*(C16-$O16)/MAX($P16-$O16,0.0000001),0)),"·")&amp;IFERROR(INDEX({"▁";"▂";"▃";"▄";"▅";"▆";"▇";"█"},1+ROUND(7*(D16-$O16)/MAX($P16-$O16,0.0000001),0)),"·")&amp;IFERROR(INDEX({"▁";"▂";"▃";"▄";"▅";"▆";"▇";"█"},1+ROUND(7*(E16-$O16)/MAX($P16-$O16,0.0000001),0)),"·")&amp;IFERROR(INDEX({"▁";"▂";"▃";"▄";"▅";"▆";"▇";"█"},1+ROUND(7*(F16-$O16)/MAX($P16-$O16,0.0000001),0)),"·")&amp;IFERROR(INDEX({"▁";"▂";"▃";"▄";"▅";"▆";"▇";"█"},1+ROUND(7*(G16-$O16)/MAX($P16-$O16,0.0000001),0)),"·")&amp;IFERROR(INDEX({"▁";"▂";"▃";"▄";"▅";"▆";"▇";"█"},1+ROUND(7*(H16-$O16)/MAX($P16-$O16,0.0000001),0)),"·")&amp;IFERROR(INDEX({"▁";"▂";"▃";"▄";"▅";"▆";"▇";"█"},1+ROUND(7*(I16-$O16)/MAX($P16-$O16,0.0000001),0)),"·")&amp;IFERROR(INDEX({"▁";"▂";"▃";"▄";"▅";"▆";"▇";"█"},1+ROUND(7*(J16-$O16)/MAX($P16-$O16,0.0000001),0)),"·")&amp;IFERROR(INDEX({"▁";"▂";"▃";"▄";"▅";"▆";"▇";"█"},1+ROUND(7*(K16-$O16)/MAX($P16-$O16,0.0000001),0)),"·")&amp;IFERROR(INDEX({"▁";"▂";"▃";"▄";"▅";"▆";"▇";"█"},1+ROUND(7*(L16-$O16)/MAX($P16-$O16,0.0000001),0)),"·")&amp;IFERROR(INDEX({"▁";"▂";"▃";"▄";"▅";"▆";"▇";"█"},1+ROUND(7*(M16-$O16)/MAX($P16-$O16,0.0000001),0)),"·")&amp;IFERROR(INDEX({"▁";"▂";"▃";"▄";"▅";"▆";"▇";"█"},1+ROUND(7*(N16-$O16)/MAX($P16-$O16,0.0000001),0)),"·")</f>
      </c>
      <c r="F5" s="19">
        <v>1800000</v>
      </c>
      <c r="G5" s="20">
        <f>IF(B5="","",IF(B5&gt;=F5,"ON TARGET",IF(B5&gt;=F5*0.9,"WATCH","OFF TARGET")))</f>
      </c>
    </row>
    <row r="6" ht="26" customHeight="1" spans="1:7" x14ac:dyDescent="0.25">
      <c r="A6" s="15" t="s">
        <v>50</v>
      </c>
      <c r="B6" s="21">
        <f>N17</f>
      </c>
      <c r="C6" s="17">
        <f>IF(M17="","",N17-M17)</f>
      </c>
      <c r="D6" s="17">
        <f>IF(B17="","",N17-B17)</f>
      </c>
      <c r="E6" s="18">
        <f>IFERROR(INDEX({"▁";"▂";"▃";"▄";"▅";"▆";"▇";"█"},1+ROUND(7*(B17-$O17)/MAX($P17-$O17,0.0000001),0)),"·")&amp;IFERROR(INDEX({"▁";"▂";"▃";"▄";"▅";"▆";"▇";"█"},1+ROUND(7*(C17-$O17)/MAX($P17-$O17,0.0000001),0)),"·")&amp;IFERROR(INDEX({"▁";"▂";"▃";"▄";"▅";"▆";"▇";"█"},1+ROUND(7*(D17-$O17)/MAX($P17-$O17,0.0000001),0)),"·")&amp;IFERROR(INDEX({"▁";"▂";"▃";"▄";"▅";"▆";"▇";"█"},1+ROUND(7*(E17-$O17)/MAX($P17-$O17,0.0000001),0)),"·")&amp;IFERROR(INDEX({"▁";"▂";"▃";"▄";"▅";"▆";"▇";"█"},1+ROUND(7*(F17-$O17)/MAX($P17-$O17,0.0000001),0)),"·")&amp;IFERROR(INDEX({"▁";"▂";"▃";"▄";"▅";"▆";"▇";"█"},1+ROUND(7*(G17-$O17)/MAX($P17-$O17,0.0000001),0)),"·")&amp;IFERROR(INDEX({"▁";"▂";"▃";"▄";"▅";"▆";"▇";"█"},1+ROUND(7*(H17-$O17)/MAX($P17-$O17,0.0000001),0)),"·")&amp;IFERROR(INDEX({"▁";"▂";"▃";"▄";"▅";"▆";"▇";"█"},1+ROUND(7*(I17-$O17)/MAX($P17-$O17,0.0000001),0)),"·")&amp;IFERROR(INDEX({"▁";"▂";"▃";"▄";"▅";"▆";"▇";"█"},1+ROUND(7*(J17-$O17)/MAX($P17-$O17,0.0000001),0)),"·")&amp;IFERROR(INDEX({"▁";"▂";"▃";"▄";"▅";"▆";"▇";"█"},1+ROUND(7*(K17-$O17)/MAX($P17-$O17,0.0000001),0)),"·")&amp;IFERROR(INDEX({"▁";"▂";"▃";"▄";"▅";"▆";"▇";"█"},1+ROUND(7*(L17-$O17)/MAX($P17-$O17,0.0000001),0)),"·")&amp;IFERROR(INDEX({"▁";"▂";"▃";"▄";"▅";"▆";"▇";"█"},1+ROUND(7*(M17-$O17)/MAX($P17-$O17,0.0000001),0)),"·")&amp;IFERROR(INDEX({"▁";"▂";"▃";"▄";"▅";"▆";"▇";"█"},1+ROUND(7*(N17-$O17)/MAX($P17-$O17,0.0000001),0)),"·")</f>
      </c>
      <c r="F6" s="22">
        <v>0.28</v>
      </c>
      <c r="G6" s="20">
        <f>IF(B6="","",IF(B6&gt;=F6,"ON TARGET",IF(B6&gt;=F6*0.9,"WATCH","OFF TARGET")))</f>
      </c>
    </row>
    <row r="7" ht="26" customHeight="1" spans="1:7" x14ac:dyDescent="0.25">
      <c r="A7" s="15" t="s">
        <v>51</v>
      </c>
      <c r="B7" s="21">
        <f>N18</f>
      </c>
      <c r="C7" s="17">
        <f>IF(M18="","",N18-M18)</f>
      </c>
      <c r="D7" s="17">
        <f>IF(B18="","",N18-B18)</f>
      </c>
      <c r="E7" s="18">
        <f>IFERROR(INDEX({"▁";"▂";"▃";"▄";"▅";"▆";"▇";"█"},1+ROUND(7*(B18-$O18)/MAX($P18-$O18,0.0000001),0)),"·")&amp;IFERROR(INDEX({"▁";"▂";"▃";"▄";"▅";"▆";"▇";"█"},1+ROUND(7*(C18-$O18)/MAX($P18-$O18,0.0000001),0)),"·")&amp;IFERROR(INDEX({"▁";"▂";"▃";"▄";"▅";"▆";"▇";"█"},1+ROUND(7*(D18-$O18)/MAX($P18-$O18,0.0000001),0)),"·")&amp;IFERROR(INDEX({"▁";"▂";"▃";"▄";"▅";"▆";"▇";"█"},1+ROUND(7*(E18-$O18)/MAX($P18-$O18,0.0000001),0)),"·")&amp;IFERROR(INDEX({"▁";"▂";"▃";"▄";"▅";"▆";"▇";"█"},1+ROUND(7*(F18-$O18)/MAX($P18-$O18,0.0000001),0)),"·")&amp;IFERROR(INDEX({"▁";"▂";"▃";"▄";"▅";"▆";"▇";"█"},1+ROUND(7*(G18-$O18)/MAX($P18-$O18,0.0000001),0)),"·")&amp;IFERROR(INDEX({"▁";"▂";"▃";"▄";"▅";"▆";"▇";"█"},1+ROUND(7*(H18-$O18)/MAX($P18-$O18,0.0000001),0)),"·")&amp;IFERROR(INDEX({"▁";"▂";"▃";"▄";"▅";"▆";"▇";"█"},1+ROUND(7*(I18-$O18)/MAX($P18-$O18,0.0000001),0)),"·")&amp;IFERROR(INDEX({"▁";"▂";"▃";"▄";"▅";"▆";"▇";"█"},1+ROUND(7*(J18-$O18)/MAX($P18-$O18,0.0000001),0)),"·")&amp;IFERROR(INDEX({"▁";"▂";"▃";"▄";"▅";"▆";"▇";"█"},1+ROUND(7*(K18-$O18)/MAX($P18-$O18,0.0000001),0)),"·")&amp;IFERROR(INDEX({"▁";"▂";"▃";"▄";"▅";"▆";"▇";"█"},1+ROUND(7*(L18-$O18)/MAX($P18-$O18,0.0000001),0)),"·")&amp;IFERROR(INDEX({"▁";"▂";"▃";"▄";"▅";"▆";"▇";"█"},1+ROUND(7*(M18-$O18)/MAX($P18-$O18,0.0000001),0)),"·")&amp;IFERROR(INDEX({"▁";"▂";"▃";"▄";"▅";"▆";"▇";"█"},1+ROUND(7*(N18-$O18)/MAX($P18-$O18,0.0000001),0)),"·")</f>
      </c>
      <c r="F7" s="22">
        <v>0.075</v>
      </c>
      <c r="G7" s="20">
        <f>IF(B7="","",IF(B7&gt;=F7,"ON TARGET",IF(B7&gt;=F7*0.9,"WATCH","OFF TARGET")))</f>
      </c>
    </row>
    <row r="8" ht="26" customHeight="1" spans="1:7" x14ac:dyDescent="0.25">
      <c r="A8" s="15" t="s">
        <v>52</v>
      </c>
      <c r="B8" s="16">
        <f>N19</f>
      </c>
      <c r="C8" s="23">
        <f>IF(M19="","",N19-M19)</f>
      </c>
      <c r="D8" s="23">
        <f>IF(B19="","",N19-B19)</f>
      </c>
      <c r="E8" s="18">
        <f>IFERROR(INDEX({"▁";"▂";"▃";"▄";"▅";"▆";"▇";"█"},1+ROUND(7*(B19-$O19)/MAX($P19-$O19,0.0000001),0)),"·")&amp;IFERROR(INDEX({"▁";"▂";"▃";"▄";"▅";"▆";"▇";"█"},1+ROUND(7*(C19-$O19)/MAX($P19-$O19,0.0000001),0)),"·")&amp;IFERROR(INDEX({"▁";"▂";"▃";"▄";"▅";"▆";"▇";"█"},1+ROUND(7*(D19-$O19)/MAX($P19-$O19,0.0000001),0)),"·")&amp;IFERROR(INDEX({"▁";"▂";"▃";"▄";"▅";"▆";"▇";"█"},1+ROUND(7*(E19-$O19)/MAX($P19-$O19,0.0000001),0)),"·")&amp;IFERROR(INDEX({"▁";"▂";"▃";"▄";"▅";"▆";"▇";"█"},1+ROUND(7*(F19-$O19)/MAX($P19-$O19,0.0000001),0)),"·")&amp;IFERROR(INDEX({"▁";"▂";"▃";"▄";"▅";"▆";"▇";"█"},1+ROUND(7*(G19-$O19)/MAX($P19-$O19,0.0000001),0)),"·")&amp;IFERROR(INDEX({"▁";"▂";"▃";"▄";"▅";"▆";"▇";"█"},1+ROUND(7*(H19-$O19)/MAX($P19-$O19,0.0000001),0)),"·")&amp;IFERROR(INDEX({"▁";"▂";"▃";"▄";"▅";"▆";"▇";"█"},1+ROUND(7*(I19-$O19)/MAX($P19-$O19,0.0000001),0)),"·")&amp;IFERROR(INDEX({"▁";"▂";"▃";"▄";"▅";"▆";"▇";"█"},1+ROUND(7*(J19-$O19)/MAX($P19-$O19,0.0000001),0)),"·")&amp;IFERROR(INDEX({"▁";"▂";"▃";"▄";"▅";"▆";"▇";"█"},1+ROUND(7*(K19-$O19)/MAX($P19-$O19,0.0000001),0)),"·")&amp;IFERROR(INDEX({"▁";"▂";"▃";"▄";"▅";"▆";"▇";"█"},1+ROUND(7*(L19-$O19)/MAX($P19-$O19,0.0000001),0)),"·")&amp;IFERROR(INDEX({"▁";"▂";"▃";"▄";"▅";"▆";"▇";"█"},1+ROUND(7*(M19-$O19)/MAX($P19-$O19,0.0000001),0)),"·")&amp;IFERROR(INDEX({"▁";"▂";"▃";"▄";"▅";"▆";"▇";"█"},1+ROUND(7*(N19-$O19)/MAX($P19-$O19,0.0000001),0)),"·")</f>
      </c>
      <c r="F8" s="19">
        <v>350000</v>
      </c>
      <c r="G8" s="20">
        <f>IF(B8="","",IF(B8&gt;=F8,"ON TARGET",IF(B8&gt;=F8*0.9,"WATCH","OFF TARGET")))</f>
      </c>
    </row>
    <row r="9" ht="26" customHeight="1" spans="1:7" x14ac:dyDescent="0.25">
      <c r="A9" s="15" t="s">
        <v>53</v>
      </c>
      <c r="B9" s="24">
        <f>N20</f>
      </c>
      <c r="C9" s="25">
        <f>IF(M20="","",N20-M20)</f>
      </c>
      <c r="D9" s="25">
        <f>IF(B20="","",N20-B20)</f>
      </c>
      <c r="E9" s="18">
        <f>IFERROR(INDEX({"▁";"▂";"▃";"▄";"▅";"▆";"▇";"█"},1+ROUND(7*(B20-$O20)/MAX($P20-$O20,0.0000001),0)),"·")&amp;IFERROR(INDEX({"▁";"▂";"▃";"▄";"▅";"▆";"▇";"█"},1+ROUND(7*(C20-$O20)/MAX($P20-$O20,0.0000001),0)),"·")&amp;IFERROR(INDEX({"▁";"▂";"▃";"▄";"▅";"▆";"▇";"█"},1+ROUND(7*(D20-$O20)/MAX($P20-$O20,0.0000001),0)),"·")&amp;IFERROR(INDEX({"▁";"▂";"▃";"▄";"▅";"▆";"▇";"█"},1+ROUND(7*(E20-$O20)/MAX($P20-$O20,0.0000001),0)),"·")&amp;IFERROR(INDEX({"▁";"▂";"▃";"▄";"▅";"▆";"▇";"█"},1+ROUND(7*(F20-$O20)/MAX($P20-$O20,0.0000001),0)),"·")&amp;IFERROR(INDEX({"▁";"▂";"▃";"▄";"▅";"▆";"▇";"█"},1+ROUND(7*(G20-$O20)/MAX($P20-$O20,0.0000001),0)),"·")&amp;IFERROR(INDEX({"▁";"▂";"▃";"▄";"▅";"▆";"▇";"█"},1+ROUND(7*(H20-$O20)/MAX($P20-$O20,0.0000001),0)),"·")&amp;IFERROR(INDEX({"▁";"▂";"▃";"▄";"▅";"▆";"▇";"█"},1+ROUND(7*(I20-$O20)/MAX($P20-$O20,0.0000001),0)),"·")&amp;IFERROR(INDEX({"▁";"▂";"▃";"▄";"▅";"▆";"▇";"█"},1+ROUND(7*(J20-$O20)/MAX($P20-$O20,0.0000001),0)),"·")&amp;IFERROR(INDEX({"▁";"▂";"▃";"▄";"▅";"▆";"▇";"█"},1+ROUND(7*(K20-$O20)/MAX($P20-$O20,0.0000001),0)),"·")&amp;IFERROR(INDEX({"▁";"▂";"▃";"▄";"▅";"▆";"▇";"█"},1+ROUND(7*(L20-$O20)/MAX($P20-$O20,0.0000001),0)),"·")&amp;IFERROR(INDEX({"▁";"▂";"▃";"▄";"▅";"▆";"▇";"█"},1+ROUND(7*(M20-$O20)/MAX($P20-$O20,0.0000001),0)),"·")&amp;IFERROR(INDEX({"▁";"▂";"▃";"▄";"▅";"▆";"▇";"█"},1+ROUND(7*(N20-$O20)/MAX($P20-$O20,0.0000001),0)),"·")</f>
      </c>
      <c r="F9" s="26">
        <v>95</v>
      </c>
      <c r="G9" s="20">
        <f>IF(B9="","",IF(B9&lt;=F9,"ON TARGET",IF(B9&lt;=F9*1.1,"WATCH","OFF TARGET")))</f>
      </c>
    </row>
    <row r="10" ht="26" customHeight="1" spans="1:7" x14ac:dyDescent="0.25">
      <c r="A10" s="15" t="s">
        <v>54</v>
      </c>
      <c r="B10" s="16">
        <f>N21</f>
      </c>
      <c r="C10" s="23">
        <f>IF(M21="","",N21-M21)</f>
      </c>
      <c r="D10" s="23">
        <f>IF(B21="","",N21-B21)</f>
      </c>
      <c r="E10" s="18">
        <f>IFERROR(INDEX({"▁";"▂";"▃";"▄";"▅";"▆";"▇";"█"},1+ROUND(7*(B21-$O21)/MAX($P21-$O21,0.0000001),0)),"·")&amp;IFERROR(INDEX({"▁";"▂";"▃";"▄";"▅";"▆";"▇";"█"},1+ROUND(7*(C21-$O21)/MAX($P21-$O21,0.0000001),0)),"·")&amp;IFERROR(INDEX({"▁";"▂";"▃";"▄";"▅";"▆";"▇";"█"},1+ROUND(7*(D21-$O21)/MAX($P21-$O21,0.0000001),0)),"·")&amp;IFERROR(INDEX({"▁";"▂";"▃";"▄";"▅";"▆";"▇";"█"},1+ROUND(7*(E21-$O21)/MAX($P21-$O21,0.0000001),0)),"·")&amp;IFERROR(INDEX({"▁";"▂";"▃";"▄";"▅";"▆";"▇";"█"},1+ROUND(7*(F21-$O21)/MAX($P21-$O21,0.0000001),0)),"·")&amp;IFERROR(INDEX({"▁";"▂";"▃";"▄";"▅";"▆";"▇";"█"},1+ROUND(7*(G21-$O21)/MAX($P21-$O21,0.0000001),0)),"·")&amp;IFERROR(INDEX({"▁";"▂";"▃";"▄";"▅";"▆";"▇";"█"},1+ROUND(7*(H21-$O21)/MAX($P21-$O21,0.0000001),0)),"·")&amp;IFERROR(INDEX({"▁";"▂";"▃";"▄";"▅";"▆";"▇";"█"},1+ROUND(7*(I21-$O21)/MAX($P21-$O21,0.0000001),0)),"·")&amp;IFERROR(INDEX({"▁";"▂";"▃";"▄";"▅";"▆";"▇";"█"},1+ROUND(7*(J21-$O21)/MAX($P21-$O21,0.0000001),0)),"·")&amp;IFERROR(INDEX({"▁";"▂";"▃";"▄";"▅";"▆";"▇";"█"},1+ROUND(7*(K21-$O21)/MAX($P21-$O21,0.0000001),0)),"·")&amp;IFERROR(INDEX({"▁";"▂";"▃";"▄";"▅";"▆";"▇";"█"},1+ROUND(7*(L21-$O21)/MAX($P21-$O21,0.0000001),0)),"·")&amp;IFERROR(INDEX({"▁";"▂";"▃";"▄";"▅";"▆";"▇";"█"},1+ROUND(7*(M21-$O21)/MAX($P21-$O21,0.0000001),0)),"·")&amp;IFERROR(INDEX({"▁";"▂";"▃";"▄";"▅";"▆";"▇";"█"},1+ROUND(7*(N21-$O21)/MAX($P21-$O21,0.0000001),0)),"·")</f>
      </c>
      <c r="F10" s="19">
        <v>3900000</v>
      </c>
      <c r="G10" s="20">
        <f>IF(B10="","",IF(B10&lt;=F10,"ON TARGET",IF(B10&lt;=F10*1.1,"WATCH","OFF TARGET")))</f>
      </c>
    </row>
    <row r="11" ht="26" customHeight="1" spans="1:7" x14ac:dyDescent="0.25">
      <c r="A11" s="15" t="s">
        <v>55</v>
      </c>
      <c r="B11" s="16">
        <f>N22</f>
      </c>
      <c r="C11" s="23">
        <f>IF(M22="","",N22-M22)</f>
      </c>
      <c r="D11" s="23">
        <f>IF(B22="","",N22-B22)</f>
      </c>
      <c r="E11" s="18">
        <f>IFERROR(INDEX({"▁";"▂";"▃";"▄";"▅";"▆";"▇";"█"},1+ROUND(7*(B22-$O22)/MAX($P22-$O22,0.0000001),0)),"·")&amp;IFERROR(INDEX({"▁";"▂";"▃";"▄";"▅";"▆";"▇";"█"},1+ROUND(7*(C22-$O22)/MAX($P22-$O22,0.0000001),0)),"·")&amp;IFERROR(INDEX({"▁";"▂";"▃";"▄";"▅";"▆";"▇";"█"},1+ROUND(7*(D22-$O22)/MAX($P22-$O22,0.0000001),0)),"·")&amp;IFERROR(INDEX({"▁";"▂";"▃";"▄";"▅";"▆";"▇";"█"},1+ROUND(7*(E22-$O22)/MAX($P22-$O22,0.0000001),0)),"·")&amp;IFERROR(INDEX({"▁";"▂";"▃";"▄";"▅";"▆";"▇";"█"},1+ROUND(7*(F22-$O22)/MAX($P22-$O22,0.0000001),0)),"·")&amp;IFERROR(INDEX({"▁";"▂";"▃";"▄";"▅";"▆";"▇";"█"},1+ROUND(7*(G22-$O22)/MAX($P22-$O22,0.0000001),0)),"·")&amp;IFERROR(INDEX({"▁";"▂";"▃";"▄";"▅";"▆";"▇";"█"},1+ROUND(7*(H22-$O22)/MAX($P22-$O22,0.0000001),0)),"·")&amp;IFERROR(INDEX({"▁";"▂";"▃";"▄";"▅";"▆";"▇";"█"},1+ROUND(7*(I22-$O22)/MAX($P22-$O22,0.0000001),0)),"·")&amp;IFERROR(INDEX({"▁";"▂";"▃";"▄";"▅";"▆";"▇";"█"},1+ROUND(7*(J22-$O22)/MAX($P22-$O22,0.0000001),0)),"·")&amp;IFERROR(INDEX({"▁";"▂";"▃";"▄";"▅";"▆";"▇";"█"},1+ROUND(7*(K22-$O22)/MAX($P22-$O22,0.0000001),0)),"·")&amp;IFERROR(INDEX({"▁";"▂";"▃";"▄";"▅";"▆";"▇";"█"},1+ROUND(7*(L22-$O22)/MAX($P22-$O22,0.0000001),0)),"·")&amp;IFERROR(INDEX({"▁";"▂";"▃";"▄";"▅";"▆";"▇";"█"},1+ROUND(7*(M22-$O22)/MAX($P22-$O22,0.0000001),0)),"·")&amp;IFERROR(INDEX({"▁";"▂";"▃";"▄";"▅";"▆";"▇";"█"},1+ROUND(7*(N22-$O22)/MAX($P22-$O22,0.0000001),0)),"·")</f>
      </c>
      <c r="F11" s="19">
        <v>2200000</v>
      </c>
      <c r="G11" s="20">
        <f>IF(B11="","",IF(B11&lt;=F11,"ON TARGET",IF(B11&lt;=F11*1.1,"WATCH","OFF TARGET")))</f>
      </c>
    </row>
    <row r="12" ht="26" customHeight="1" spans="1:7" x14ac:dyDescent="0.25">
      <c r="A12" s="15" t="s">
        <v>56</v>
      </c>
      <c r="B12" s="16">
        <f>N23</f>
      </c>
      <c r="C12" s="17">
        <f>IF(OR(M23="",M23=0),"",N23/M23-1)</f>
      </c>
      <c r="D12" s="17">
        <f>IF(OR(B23="",B23=0),"",N23/B23-1)</f>
      </c>
      <c r="E12" s="18">
        <f>IFERROR(INDEX({"▁";"▂";"▃";"▄";"▅";"▆";"▇";"█"},1+ROUND(7*(B23-$O23)/MAX($P23-$O23,0.0000001),0)),"·")&amp;IFERROR(INDEX({"▁";"▂";"▃";"▄";"▅";"▆";"▇";"█"},1+ROUND(7*(C23-$O23)/MAX($P23-$O23,0.0000001),0)),"·")&amp;IFERROR(INDEX({"▁";"▂";"▃";"▄";"▅";"▆";"▇";"█"},1+ROUND(7*(D23-$O23)/MAX($P23-$O23,0.0000001),0)),"·")&amp;IFERROR(INDEX({"▁";"▂";"▃";"▄";"▅";"▆";"▇";"█"},1+ROUND(7*(E23-$O23)/MAX($P23-$O23,0.0000001),0)),"·")&amp;IFERROR(INDEX({"▁";"▂";"▃";"▄";"▅";"▆";"▇";"█"},1+ROUND(7*(F23-$O23)/MAX($P23-$O23,0.0000001),0)),"·")&amp;IFERROR(INDEX({"▁";"▂";"▃";"▄";"▅";"▆";"▇";"█"},1+ROUND(7*(G23-$O23)/MAX($P23-$O23,0.0000001),0)),"·")&amp;IFERROR(INDEX({"▁";"▂";"▃";"▄";"▅";"▆";"▇";"█"},1+ROUND(7*(H23-$O23)/MAX($P23-$O23,0.0000001),0)),"·")&amp;IFERROR(INDEX({"▁";"▂";"▃";"▄";"▅";"▆";"▇";"█"},1+ROUND(7*(I23-$O23)/MAX($P23-$O23,0.0000001),0)),"·")&amp;IFERROR(INDEX({"▁";"▂";"▃";"▄";"▅";"▆";"▇";"█"},1+ROUND(7*(J23-$O23)/MAX($P23-$O23,0.0000001),0)),"·")&amp;IFERROR(INDEX({"▁";"▂";"▃";"▄";"▅";"▆";"▇";"█"},1+ROUND(7*(K23-$O23)/MAX($P23-$O23,0.0000001),0)),"·")&amp;IFERROR(INDEX({"▁";"▂";"▃";"▄";"▅";"▆";"▇";"█"},1+ROUND(7*(L23-$O23)/MAX($P23-$O23,0.0000001),0)),"·")&amp;IFERROR(INDEX({"▁";"▂";"▃";"▄";"▅";"▆";"▇";"█"},1+ROUND(7*(M23-$O23)/MAX($P23-$O23,0.0000001),0)),"·")&amp;IFERROR(INDEX({"▁";"▂";"▃";"▄";"▅";"▆";"▇";"█"},1+ROUND(7*(N23-$O23)/MAX($P23-$O23,0.0000001),0)),"·")</f>
      </c>
      <c r="F12" s="19">
        <v>330000</v>
      </c>
      <c r="G12" s="20">
        <f>IF(B12="","",IF(B12&gt;=F12,"ON TARGET",IF(B12&gt;=F12*0.9,"WATCH","OFF TARGET")))</f>
      </c>
    </row>
    <row r="14" spans="1:7" x14ac:dyDescent="0.25">
      <c r="A14" s="6" t="s">
        <v>57</v>
      </c>
      <c r="B14" s="6"/>
      <c r="C14" s="6"/>
      <c r="D14" s="6"/>
      <c r="E14" s="6"/>
      <c r="F14" s="6"/>
      <c r="G14" s="6"/>
    </row>
    <row r="15" hidden="1" spans="1:1" x14ac:dyDescent="0.25">
      <c r="A15" s="6" t="s">
        <v>58</v>
      </c>
    </row>
    <row r="16" hidden="1" spans="1:16" x14ac:dyDescent="0.25">
      <c r="A16" s="27" t="s">
        <v>49</v>
      </c>
      <c r="B16" s="28">
        <f>Data!B5</f>
      </c>
      <c r="C16" s="28">
        <f>Data!C5</f>
      </c>
      <c r="D16" s="28">
        <f>Data!D5</f>
      </c>
      <c r="E16" s="28">
        <f>Data!E5</f>
      </c>
      <c r="F16" s="28">
        <f>Data!F5</f>
      </c>
      <c r="G16" s="28">
        <f>Data!G5</f>
      </c>
      <c r="H16" s="28">
        <f>Data!H5</f>
      </c>
      <c r="I16" s="28">
        <f>Data!I5</f>
      </c>
      <c r="J16" s="28">
        <f>Data!J5</f>
      </c>
      <c r="K16" s="28">
        <f>Data!K5</f>
      </c>
      <c r="L16" s="28">
        <f>Data!L5</f>
      </c>
      <c r="M16" s="28">
        <f>Data!M5</f>
      </c>
      <c r="N16" s="28">
        <f>Data!N5</f>
      </c>
      <c r="O16" s="29">
        <f>MIN(B16:N16)</f>
      </c>
      <c r="P16" s="29">
        <f>MAX(B16:N16)</f>
      </c>
    </row>
    <row r="17" hidden="1" spans="1:16" x14ac:dyDescent="0.25">
      <c r="A17" s="27" t="s">
        <v>50</v>
      </c>
      <c r="B17" s="30">
        <f>IF(Data!B5=0,"",(Data!B5-Data!B6)/Data!B5)</f>
      </c>
      <c r="C17" s="30">
        <f>IF(Data!C5=0,"",(Data!C5-Data!C6)/Data!C5)</f>
      </c>
      <c r="D17" s="30">
        <f>IF(Data!D5=0,"",(Data!D5-Data!D6)/Data!D5)</f>
      </c>
      <c r="E17" s="30">
        <f>IF(Data!E5=0,"",(Data!E5-Data!E6)/Data!E5)</f>
      </c>
      <c r="F17" s="30">
        <f>IF(Data!F5=0,"",(Data!F5-Data!F6)/Data!F5)</f>
      </c>
      <c r="G17" s="30">
        <f>IF(Data!G5=0,"",(Data!G5-Data!G6)/Data!G5)</f>
      </c>
      <c r="H17" s="30">
        <f>IF(Data!H5=0,"",(Data!H5-Data!H6)/Data!H5)</f>
      </c>
      <c r="I17" s="30">
        <f>IF(Data!I5=0,"",(Data!I5-Data!I6)/Data!I5)</f>
      </c>
      <c r="J17" s="30">
        <f>IF(Data!J5=0,"",(Data!J5-Data!J6)/Data!J5)</f>
      </c>
      <c r="K17" s="30">
        <f>IF(Data!K5=0,"",(Data!K5-Data!K6)/Data!K5)</f>
      </c>
      <c r="L17" s="30">
        <f>IF(Data!L5=0,"",(Data!L5-Data!L6)/Data!L5)</f>
      </c>
      <c r="M17" s="30">
        <f>IF(Data!M5=0,"",(Data!M5-Data!M6)/Data!M5)</f>
      </c>
      <c r="N17" s="30">
        <f>IF(Data!N5=0,"",(Data!N5-Data!N6)/Data!N5)</f>
      </c>
      <c r="O17" s="29">
        <f>MIN(B17:N17)</f>
      </c>
      <c r="P17" s="29">
        <f>MAX(B17:N17)</f>
      </c>
    </row>
    <row r="18" hidden="1" spans="1:16" x14ac:dyDescent="0.25">
      <c r="A18" s="27" t="s">
        <v>51</v>
      </c>
      <c r="B18" s="30">
        <f>IF(Data!B5=0,"",(Data!B5-Data!B6-Data!B7)/Data!B5)</f>
      </c>
      <c r="C18" s="30">
        <f>IF(Data!C5=0,"",(Data!C5-Data!C6-Data!C7)/Data!C5)</f>
      </c>
      <c r="D18" s="30">
        <f>IF(Data!D5=0,"",(Data!D5-Data!D6-Data!D7)/Data!D5)</f>
      </c>
      <c r="E18" s="30">
        <f>IF(Data!E5=0,"",(Data!E5-Data!E6-Data!E7)/Data!E5)</f>
      </c>
      <c r="F18" s="30">
        <f>IF(Data!F5=0,"",(Data!F5-Data!F6-Data!F7)/Data!F5)</f>
      </c>
      <c r="G18" s="30">
        <f>IF(Data!G5=0,"",(Data!G5-Data!G6-Data!G7)/Data!G5)</f>
      </c>
      <c r="H18" s="30">
        <f>IF(Data!H5=0,"",(Data!H5-Data!H6-Data!H7)/Data!H5)</f>
      </c>
      <c r="I18" s="30">
        <f>IF(Data!I5=0,"",(Data!I5-Data!I6-Data!I7)/Data!I5)</f>
      </c>
      <c r="J18" s="30">
        <f>IF(Data!J5=0,"",(Data!J5-Data!J6-Data!J7)/Data!J5)</f>
      </c>
      <c r="K18" s="30">
        <f>IF(Data!K5=0,"",(Data!K5-Data!K6-Data!K7)/Data!K5)</f>
      </c>
      <c r="L18" s="30">
        <f>IF(Data!L5=0,"",(Data!L5-Data!L6-Data!L7)/Data!L5)</f>
      </c>
      <c r="M18" s="30">
        <f>IF(Data!M5=0,"",(Data!M5-Data!M6-Data!M7)/Data!M5)</f>
      </c>
      <c r="N18" s="30">
        <f>IF(Data!N5=0,"",(Data!N5-Data!N6-Data!N7)/Data!N5)</f>
      </c>
      <c r="O18" s="29">
        <f>MIN(B18:N18)</f>
      </c>
      <c r="P18" s="29">
        <f>MAX(B18:N18)</f>
      </c>
    </row>
    <row r="19" hidden="1" spans="1:16" x14ac:dyDescent="0.25">
      <c r="A19" s="27" t="s">
        <v>52</v>
      </c>
      <c r="B19" s="28">
        <f>Data!B8</f>
      </c>
      <c r="C19" s="28">
        <f>Data!C8</f>
      </c>
      <c r="D19" s="28">
        <f>Data!D8</f>
      </c>
      <c r="E19" s="28">
        <f>Data!E8</f>
      </c>
      <c r="F19" s="28">
        <f>Data!F8</f>
      </c>
      <c r="G19" s="28">
        <f>Data!G8</f>
      </c>
      <c r="H19" s="28">
        <f>Data!H8</f>
      </c>
      <c r="I19" s="28">
        <f>Data!I8</f>
      </c>
      <c r="J19" s="28">
        <f>Data!J8</f>
      </c>
      <c r="K19" s="28">
        <f>Data!K8</f>
      </c>
      <c r="L19" s="28">
        <f>Data!L8</f>
      </c>
      <c r="M19" s="28">
        <f>Data!M8</f>
      </c>
      <c r="N19" s="28">
        <f>Data!N8</f>
      </c>
      <c r="O19" s="29">
        <f>MIN(B19:N19)</f>
      </c>
      <c r="P19" s="29">
        <f>MAX(B19:N19)</f>
      </c>
    </row>
    <row r="20" hidden="1" spans="1:16" x14ac:dyDescent="0.25">
      <c r="A20" s="27" t="s">
        <v>53</v>
      </c>
      <c r="B20" s="31">
        <f>IF(OR(SUM(Data!$B$5:B$5)=0,SUM(Data!$B$6:B$6)=0),"",Data!B9/(SUM(Data!$B$5:B$5)/1*12)*365+Data!B10/(SUM(Data!$B$6:B$6)/1*12)*365-Data!B11/(SUM(Data!$B$6:B$6)/1*12)*365)</f>
      </c>
      <c r="C20" s="31">
        <f>IF(OR(SUM(Data!$B$5:C$5)=0,SUM(Data!$B$6:C$6)=0),"",Data!C9/(SUM(Data!$B$5:C$5)/2*12)*365+Data!C10/(SUM(Data!$B$6:C$6)/2*12)*365-Data!C11/(SUM(Data!$B$6:C$6)/2*12)*365)</f>
      </c>
      <c r="D20" s="31">
        <f>IF(OR(SUM(Data!$B$5:D$5)=0,SUM(Data!$B$6:D$6)=0),"",Data!D9/(SUM(Data!$B$5:D$5)/3*12)*365+Data!D10/(SUM(Data!$B$6:D$6)/3*12)*365-Data!D11/(SUM(Data!$B$6:D$6)/3*12)*365)</f>
      </c>
      <c r="E20" s="31">
        <f>IF(OR(SUM(Data!$B$5:E$5)=0,SUM(Data!$B$6:E$6)=0),"",Data!E9/(SUM(Data!$B$5:E$5)/4*12)*365+Data!E10/(SUM(Data!$B$6:E$6)/4*12)*365-Data!E11/(SUM(Data!$B$6:E$6)/4*12)*365)</f>
      </c>
      <c r="F20" s="31">
        <f>IF(OR(SUM(Data!$B$5:F$5)=0,SUM(Data!$B$6:F$6)=0),"",Data!F9/(SUM(Data!$B$5:F$5)/5*12)*365+Data!F10/(SUM(Data!$B$6:F$6)/5*12)*365-Data!F11/(SUM(Data!$B$6:F$6)/5*12)*365)</f>
      </c>
      <c r="G20" s="31">
        <f>IF(OR(SUM(Data!$B$5:G$5)=0,SUM(Data!$B$6:G$6)=0),"",Data!G9/(SUM(Data!$B$5:G$5)/6*12)*365+Data!G10/(SUM(Data!$B$6:G$6)/6*12)*365-Data!G11/(SUM(Data!$B$6:G$6)/6*12)*365)</f>
      </c>
      <c r="H20" s="31">
        <f>IF(OR(SUM(Data!$B$5:H$5)=0,SUM(Data!$B$6:H$6)=0),"",Data!H9/(SUM(Data!$B$5:H$5)/7*12)*365+Data!H10/(SUM(Data!$B$6:H$6)/7*12)*365-Data!H11/(SUM(Data!$B$6:H$6)/7*12)*365)</f>
      </c>
      <c r="I20" s="31">
        <f>IF(OR(SUM(Data!$B$5:I$5)=0,SUM(Data!$B$6:I$6)=0),"",Data!I9/(SUM(Data!$B$5:I$5)/8*12)*365+Data!I10/(SUM(Data!$B$6:I$6)/8*12)*365-Data!I11/(SUM(Data!$B$6:I$6)/8*12)*365)</f>
      </c>
      <c r="J20" s="31">
        <f>IF(OR(SUM(Data!$B$5:J$5)=0,SUM(Data!$B$6:J$6)=0),"",Data!J9/(SUM(Data!$B$5:J$5)/9*12)*365+Data!J10/(SUM(Data!$B$6:J$6)/9*12)*365-Data!J11/(SUM(Data!$B$6:J$6)/9*12)*365)</f>
      </c>
      <c r="K20" s="31">
        <f>IF(OR(SUM(Data!$B$5:K$5)=0,SUM(Data!$B$6:K$6)=0),"",Data!K9/(SUM(Data!$B$5:K$5)/10*12)*365+Data!K10/(SUM(Data!$B$6:K$6)/10*12)*365-Data!K11/(SUM(Data!$B$6:K$6)/10*12)*365)</f>
      </c>
      <c r="L20" s="31">
        <f>IF(OR(SUM(Data!$B$5:L$5)=0,SUM(Data!$B$6:L$6)=0),"",Data!L9/(SUM(Data!$B$5:L$5)/11*12)*365+Data!L10/(SUM(Data!$B$6:L$6)/11*12)*365-Data!L11/(SUM(Data!$B$6:L$6)/11*12)*365)</f>
      </c>
      <c r="M20" s="31">
        <f>IF(OR(SUM(Data!$B$5:M$5)=0,SUM(Data!$B$6:M$6)=0),"",Data!M9/(SUM(Data!$B$5:M$5)/12*12)*365+Data!M10/(SUM(Data!$B$6:M$6)/12*12)*365-Data!M11/(SUM(Data!$B$6:M$6)/12*12)*365)</f>
      </c>
      <c r="N20" s="31">
        <f>IF(OR(SUM(Data!$B$5:N$5)=0,SUM(Data!$B$6:N$6)=0),"",Data!N9/(SUM(Data!$B$5:N$5)/13*12)*365+Data!N10/(SUM(Data!$B$6:N$6)/13*12)*365-Data!N11/(SUM(Data!$B$6:N$6)/13*12)*365)</f>
      </c>
      <c r="O20" s="29">
        <f>MIN(B20:N20)</f>
      </c>
      <c r="P20" s="29">
        <f>MAX(B20:N20)</f>
      </c>
    </row>
    <row r="21" hidden="1" spans="1:16" x14ac:dyDescent="0.25">
      <c r="A21" s="27" t="s">
        <v>54</v>
      </c>
      <c r="B21" s="28">
        <f>Data!B9+Data!B10-Data!B11</f>
      </c>
      <c r="C21" s="28">
        <f>Data!C9+Data!C10-Data!C11</f>
      </c>
      <c r="D21" s="28">
        <f>Data!D9+Data!D10-Data!D11</f>
      </c>
      <c r="E21" s="28">
        <f>Data!E9+Data!E10-Data!E11</f>
      </c>
      <c r="F21" s="28">
        <f>Data!F9+Data!F10-Data!F11</f>
      </c>
      <c r="G21" s="28">
        <f>Data!G9+Data!G10-Data!G11</f>
      </c>
      <c r="H21" s="28">
        <f>Data!H9+Data!H10-Data!H11</f>
      </c>
      <c r="I21" s="28">
        <f>Data!I9+Data!I10-Data!I11</f>
      </c>
      <c r="J21" s="28">
        <f>Data!J9+Data!J10-Data!J11</f>
      </c>
      <c r="K21" s="28">
        <f>Data!K9+Data!K10-Data!K11</f>
      </c>
      <c r="L21" s="28">
        <f>Data!L9+Data!L10-Data!L11</f>
      </c>
      <c r="M21" s="28">
        <f>Data!M9+Data!M10-Data!M11</f>
      </c>
      <c r="N21" s="28">
        <f>Data!N9+Data!N10-Data!N11</f>
      </c>
      <c r="O21" s="29">
        <f>MIN(B21:N21)</f>
      </c>
      <c r="P21" s="29">
        <f>MAX(B21:N21)</f>
      </c>
    </row>
    <row r="22" hidden="1" spans="1:16" x14ac:dyDescent="0.25">
      <c r="A22" s="27" t="s">
        <v>55</v>
      </c>
      <c r="B22" s="28">
        <f>Data!B12-Data!B8</f>
      </c>
      <c r="C22" s="28">
        <f>Data!C12-Data!C8</f>
      </c>
      <c r="D22" s="28">
        <f>Data!D12-Data!D8</f>
      </c>
      <c r="E22" s="28">
        <f>Data!E12-Data!E8</f>
      </c>
      <c r="F22" s="28">
        <f>Data!F12-Data!F8</f>
      </c>
      <c r="G22" s="28">
        <f>Data!G12-Data!G8</f>
      </c>
      <c r="H22" s="28">
        <f>Data!H12-Data!H8</f>
      </c>
      <c r="I22" s="28">
        <f>Data!I12-Data!I8</f>
      </c>
      <c r="J22" s="28">
        <f>Data!J12-Data!J8</f>
      </c>
      <c r="K22" s="28">
        <f>Data!K12-Data!K8</f>
      </c>
      <c r="L22" s="28">
        <f>Data!L12-Data!L8</f>
      </c>
      <c r="M22" s="28">
        <f>Data!M12-Data!M8</f>
      </c>
      <c r="N22" s="28">
        <f>Data!N12-Data!N8</f>
      </c>
      <c r="O22" s="29">
        <f>MIN(B22:N22)</f>
      </c>
      <c r="P22" s="29">
        <f>MAX(B22:N22)</f>
      </c>
    </row>
    <row r="23" hidden="1" spans="1:16" x14ac:dyDescent="0.25">
      <c r="A23" s="27" t="s">
        <v>56</v>
      </c>
      <c r="B23" s="28">
        <f>IF(Data!B13=0,"",Data!B5*12/Data!B13)</f>
      </c>
      <c r="C23" s="28">
        <f>IF(Data!C13=0,"",Data!C5*12/Data!C13)</f>
      </c>
      <c r="D23" s="28">
        <f>IF(Data!D13=0,"",Data!D5*12/Data!D13)</f>
      </c>
      <c r="E23" s="28">
        <f>IF(Data!E13=0,"",Data!E5*12/Data!E13)</f>
      </c>
      <c r="F23" s="28">
        <f>IF(Data!F13=0,"",Data!F5*12/Data!F13)</f>
      </c>
      <c r="G23" s="28">
        <f>IF(Data!G13=0,"",Data!G5*12/Data!G13)</f>
      </c>
      <c r="H23" s="28">
        <f>IF(Data!H13=0,"",Data!H5*12/Data!H13)</f>
      </c>
      <c r="I23" s="28">
        <f>IF(Data!I13=0,"",Data!I5*12/Data!I13)</f>
      </c>
      <c r="J23" s="28">
        <f>IF(Data!J13=0,"",Data!J5*12/Data!J13)</f>
      </c>
      <c r="K23" s="28">
        <f>IF(Data!K13=0,"",Data!K5*12/Data!K13)</f>
      </c>
      <c r="L23" s="28">
        <f>IF(Data!L13=0,"",Data!L5*12/Data!L13)</f>
      </c>
      <c r="M23" s="28">
        <f>IF(Data!M13=0,"",Data!M5*12/Data!M13)</f>
      </c>
      <c r="N23" s="28">
        <f>IF(Data!N13=0,"",Data!N5*12/Data!N13)</f>
      </c>
      <c r="O23" s="29">
        <f>MIN(B23:N23)</f>
      </c>
      <c r="P23" s="29">
        <f>MAX(B23:N23)</f>
      </c>
    </row>
  </sheetData>
  <mergeCells count="3">
    <mergeCell ref="A1:G1"/>
    <mergeCell ref="C2:G2"/>
    <mergeCell ref="A14:G14"/>
  </mergeCells>
  <conditionalFormatting sqref="G5:G12">
    <cfRule type="containsText" dxfId="0" priority="1">
      <formula>NOT(ISERROR(SEARCH("OFF TARGET",G5)))</formula>
    </cfRule>
    <cfRule type="containsText" dxfId="1" priority="2">
      <formula>NOT(ISERROR(SEARCH("WATCH",G5)))</formula>
    </cfRule>
    <cfRule type="containsText" dxfId="2" priority="3">
      <formula>NOT(ISERROR(SEARCH("ON TARGET",G5)))</formula>
    </cfRule>
  </conditionalFormatting>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Data</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2026-07-12T17:20:47Z</dcterms:created>
  <dcterms:modified xsi:type="dcterms:W3CDTF">2026-07-12T17:20:47Z</dcterms:modified>
</cp:coreProperties>
</file>