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Scoreboard" state="visible" r:id="rId5"/>
    <sheet sheetId="3" name="Gap Cost" state="visible" r:id="rId6"/>
    <sheet sheetId="4" name="Action Log" state="visible" r:id="rId7"/>
    <sheet sheetId="5" name="Weekly Data" state="visible" r:id="rId8"/>
    <sheet sheetId="6" name="Settings" state="visible" r:id="rId9"/>
  </sheets>
  <calcPr calcId="171027" fullCalcOnLoad="1"/>
</workbook>
</file>

<file path=xl/sharedStrings.xml><?xml version="1.0" encoding="utf-8"?>
<sst xmlns="http://schemas.openxmlformats.org/spreadsheetml/2006/main" count="171" uniqueCount="128">
  <si>
    <t>THE OPS KPI SCOREBOARD</t>
  </si>
  <si>
    <t>What this is</t>
  </si>
  <si>
    <t>A weekly operating system for an operations-heavy business, on the five things every operation has to manage: safety, quality, delivery, productivity and cost, and people. Ten numbers a week feed four working pages: the Scoreboard (the executive pulse: latest value, trend, target, traffic light), Gap Cost (what every miss costs per week, in dollars), the Action Log (who owns the fix and when), and Weekly Data (the only tab you type numbers into).</t>
  </si>
  <si>
    <t>Yellow cells are inputs. Everything else calculates. The trend lines are formulas, not chart objects, so the workbook opens clean in Excel and Google Sheets.</t>
  </si>
  <si>
    <t>Make it yours first (Settings tab, 30 minutes)</t>
  </si>
  <si>
    <t>1.  Rename the ten indicators to how your operation actually talks. Revenue per labor hour becomes revenue per route-hour for a fleet, wrench time for a service shop, units per line-hour for a plant. The names flow through everywhere.</t>
  </si>
  <si>
    <t>2.  Set the direction for each (higher or lower is better), the target, and the watch band: how far past target a number drifts before WATCH becomes OFF TARGET. A zero target with a zero band (safety) means any incident goes straight to OFF TARGET, which is exactly how safety should behave.</t>
  </si>
  <si>
    <t>3.  Put a dollar figure on each miss: what one point of on-time delivery, one week of backlog, or one point of overtime costs you per week. Estimates are fine; the Gap Cost tab marks each one with your confidence level so a rough number reads as rough.</t>
  </si>
  <si>
    <t>4.  Name the source for every number and rate your confidence in it High, Medium, or Low. A red light from a number nobody trusts starts an argument about the data. Fixing the source is often the first improvement action.</t>
  </si>
  <si>
    <t>The weekly rhythm (15 minutes, same time every week)</t>
  </si>
  <si>
    <t>Enter the week's ten numbers on the Weekly Data tab. When the thirteenth column is full, shift weeks 2 through 13 one column left (cut and paste) and enter the new week in the last column.</t>
  </si>
  <si>
    <t>Run the huddle from the Scoreboard, not from memory: anything OFF TARGET gets a row on the Action Log, with an owner and a due date, before the meeting ends. Anything on WATCH gets a question. Greens get left alone.</t>
  </si>
  <si>
    <t>Then read Gap Cost once. The example data ships showing why: a business where demand is up and capacity is straining. Backlog and overtime have gone red, delivery has stalled under target, and those gaps price out to roughly $816,000 a year. That number is what turns a scoreboard review into a staffing and throughput decision.</t>
  </si>
  <si>
    <t>When a light stays red</t>
  </si>
  <si>
    <t>Three weeks red is not a data point, it is a decision. Every indicator here maps to a deeper free tool at helm-advisory.com/resources: the job profitability tracker, the 13-week cash forecast, the owner's monthly dashboard. And if the same light has been red for a quarter, start a conversation at helm-advisory.com. We have run operations from this exact page.</t>
  </si>
  <si>
    <t>Week ending:</t>
  </si>
  <si>
    <t>Run the weekly huddle from this page. Names, targets, and directions live on Settings.</t>
  </si>
  <si>
    <t>Indicator</t>
  </si>
  <si>
    <t>This week</t>
  </si>
  <si>
    <t>vs last week</t>
  </si>
  <si>
    <t>vs 4-wk avg</t>
  </si>
  <si>
    <t>13-week trend</t>
  </si>
  <si>
    <t>Target</t>
  </si>
  <si>
    <t>Status</t>
  </si>
  <si>
    <t>SAFETY</t>
  </si>
  <si>
    <t>QUALITY</t>
  </si>
  <si>
    <t>DELIVERY</t>
  </si>
  <si>
    <t>PRODUCTIVITY &amp; COST</t>
  </si>
  <si>
    <t>PEOPLE</t>
  </si>
  <si>
    <t>Trend reads oldest to newest, left to right. OFF TARGET gets a row on the Action Log before the huddle ends; WATCH gets a question; greens get left alone. What the gaps cost lives on the Gap Cost tab.</t>
  </si>
  <si>
    <t>ENGINE ROOM (calculations; hidden)</t>
  </si>
  <si>
    <t>Recordable safety incidents</t>
  </si>
  <si>
    <t>First-pass quality</t>
  </si>
  <si>
    <t>Customer complaints</t>
  </si>
  <si>
    <t>On-time in full</t>
  </si>
  <si>
    <t>Backlog</t>
  </si>
  <si>
    <t>Revenue per labor hour</t>
  </si>
  <si>
    <t>Overtime share of hours</t>
  </si>
  <si>
    <t>Crew / asset utilization</t>
  </si>
  <si>
    <t>Absenteeism</t>
  </si>
  <si>
    <t>Open positions</t>
  </si>
  <si>
    <t>WHAT THE GAPS COST</t>
  </si>
  <si>
    <t>Each indicator's miss against target, priced per week at the dollar figures you set on Settings. Percentages are measured in points.</t>
  </si>
  <si>
    <t>Gap</t>
  </si>
  <si>
    <t>$ / unit / wk</t>
  </si>
  <si>
    <t>Cost this week</t>
  </si>
  <si>
    <t>Annualized</t>
  </si>
  <si>
    <t>Confidence</t>
  </si>
  <si>
    <t>What this week's gaps are costing</t>
  </si>
  <si>
    <t>Read this with the Confidence column. A big number from a Low-confidence source is not a decision yet; fixing the source is the first action. Safety carries $0 on purpose: it is managed to zero, not to a budget.</t>
  </si>
  <si>
    <t>IMPROVEMENT ACTION LOG</t>
  </si>
  <si>
    <t>Every OFF TARGET light earns a row here before the huddle ends. Three example rows included; overwrite them.</t>
  </si>
  <si>
    <t>Raised</t>
  </si>
  <si>
    <t>What we saw</t>
  </si>
  <si>
    <t>Owner</t>
  </si>
  <si>
    <t>The action</t>
  </si>
  <si>
    <t>Due</t>
  </si>
  <si>
    <t>Jun 12</t>
  </si>
  <si>
    <t>Rework spiking on the coating line after a supplier change</t>
  </si>
  <si>
    <t>QC lead</t>
  </si>
  <si>
    <t>Incoming inspection on new supplier lots; corrective action request filed</t>
  </si>
  <si>
    <t>Jul 10</t>
  </si>
  <si>
    <t>Done</t>
  </si>
  <si>
    <t>Jun 26</t>
  </si>
  <si>
    <t>Backlog past 4.5 weeks and climbing while quotes still promise standard lead times</t>
  </si>
  <si>
    <t>Ops manager</t>
  </si>
  <si>
    <t>Cap intake on low-margin work; move two crews to the constraint Mon-Wed</t>
  </si>
  <si>
    <t>Jul 17</t>
  </si>
  <si>
    <t>In progress</t>
  </si>
  <si>
    <t>Jul 3</t>
  </si>
  <si>
    <t>Overtime past 10% for a third straight week, concentrated on night shift</t>
  </si>
  <si>
    <t>Shift supervisor</t>
  </si>
  <si>
    <t>Cross-train two day-shift operators; approve one temp for the pick line</t>
  </si>
  <si>
    <t>Jul 24</t>
  </si>
  <si>
    <t>Open</t>
  </si>
  <si>
    <t>WEEKLY DATA (13 WEEKS, NEWEST ON THE RIGHT)</t>
  </si>
  <si>
    <t>Example data included so the scoreboard demonstrates itself. Replace with your weeks and numbers.</t>
  </si>
  <si>
    <t>Week ending</t>
  </si>
  <si>
    <t>Apr 17</t>
  </si>
  <si>
    <t>Apr 24</t>
  </si>
  <si>
    <t>May 1</t>
  </si>
  <si>
    <t>May 8</t>
  </si>
  <si>
    <t>May 15</t>
  </si>
  <si>
    <t>May 22</t>
  </si>
  <si>
    <t>May 29</t>
  </si>
  <si>
    <t>Jun 5</t>
  </si>
  <si>
    <t>Jun 19</t>
  </si>
  <si>
    <t>SCOREBOARD SETTINGS</t>
  </si>
  <si>
    <t>Rename, retarget, dollarize, and rate your data here. Everything flows through to the other tabs.</t>
  </si>
  <si>
    <t>Indicator (rename to your operation)</t>
  </si>
  <si>
    <t>Unit</t>
  </si>
  <si>
    <t>Direction</t>
  </si>
  <si>
    <t>Watch band</t>
  </si>
  <si>
    <t>$ / unit of miss / wk</t>
  </si>
  <si>
    <t>Data source</t>
  </si>
  <si>
    <t>1</t>
  </si>
  <si>
    <t>count</t>
  </si>
  <si>
    <t>Lower is better</t>
  </si>
  <si>
    <t>Safety incident log</t>
  </si>
  <si>
    <t>High</t>
  </si>
  <si>
    <t>2</t>
  </si>
  <si>
    <t>% right first time</t>
  </si>
  <si>
    <t>Higher is better</t>
  </si>
  <si>
    <t>QC first-pass report</t>
  </si>
  <si>
    <t>Medium</t>
  </si>
  <si>
    <t>3</t>
  </si>
  <si>
    <t>CRM complaint log</t>
  </si>
  <si>
    <t>4</t>
  </si>
  <si>
    <t>% of orders</t>
  </si>
  <si>
    <t>Dispatch / TMS delivery report</t>
  </si>
  <si>
    <t>5</t>
  </si>
  <si>
    <t>weeks of work</t>
  </si>
  <si>
    <t>Open order / backlog report</t>
  </si>
  <si>
    <t>6</t>
  </si>
  <si>
    <t>$ per hour worked</t>
  </si>
  <si>
    <t>Payroll hours x invoiced revenue</t>
  </si>
  <si>
    <t>7</t>
  </si>
  <si>
    <t>% of total hours</t>
  </si>
  <si>
    <t>Payroll overtime report</t>
  </si>
  <si>
    <t>8</t>
  </si>
  <si>
    <t>% of available hours</t>
  </si>
  <si>
    <t>Dispatch / scheduling system</t>
  </si>
  <si>
    <t>9</t>
  </si>
  <si>
    <t>% of scheduled hours</t>
  </si>
  <si>
    <t>Payroll absence log</t>
  </si>
  <si>
    <t>10</t>
  </si>
  <si>
    <t>HR requisition list</t>
  </si>
  <si>
    <t>Watch band: how far past target reads WATCH instead of OFF TARGET (target 95%, band 5% keeps WATCH down to 90.25%; a zero target ignores the band). $ / unit of miss: what one point (for percentages) or one unit (counts, weeks, dollars) short of target costs per week. Safety is deliberately left at $0: it is managed to zero, not to a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</si>
</sst>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
    <numFmt numFmtId="165" formatCode="0.0%"/>
    <numFmt numFmtId="166" formatCode="+0.0%;-0.0%"/>
    <numFmt numFmtId="167" formatCode="0.0 &quot;wk&quot;"/>
    <numFmt numFmtId="168" formatCode="+0.0;-0.0"/>
    <numFmt numFmtId="169" formatCode="$#,##0"/>
    <numFmt numFmtId="170" formatCode="+$#,##0;-$#,##0"/>
    <numFmt numFmtId="171" formatCode="0.0"/>
  </numFmts>
  <fonts count="18" x14ac:knownFonts="1">
    <font>
      <color theme="1"/>
      <family val="2"/>
      <scheme val="minor"/>
      <sz val="11"/>
      <name val="Calibri"/>
    </font>
    <font>
      <b/>
      <color rgb="FFFFFFFF"/>
      <sz val="16"/>
      <name val="Calibri"/>
    </font>
    <font>
      <b/>
      <color rgb="FF042C53"/>
      <sz val="13"/>
      <name val="Calibri"/>
    </font>
    <font>
      <color rgb="FF1F2D3A"/>
      <sz val="11"/>
      <name val="Calibri"/>
    </font>
    <font>
      <b/>
      <color rgb="FFFFFFFF"/>
      <sz val="14"/>
      <name val="Calibri"/>
    </font>
    <font>
      <b/>
      <color rgb="FF042C53"/>
      <sz val="10"/>
      <name val="Calibri"/>
    </font>
    <font>
      <b/>
      <color rgb="FF042C53"/>
      <sz val="11"/>
      <name val="Calibri"/>
    </font>
    <font>
      <i/>
      <color rgb="FF5A6B7A"/>
      <sz val="9"/>
      <name val="Calibri"/>
    </font>
    <font>
      <b/>
      <color rgb="FF9E4A2E"/>
      <sz val="10"/>
      <name val="Calibri"/>
    </font>
    <font>
      <b/>
      <color rgb="FF5A6B7A"/>
      <sz val="9.5"/>
      <name val="Calibri"/>
    </font>
    <font>
      <b/>
      <color rgb="FF042C53"/>
      <sz val="10.5"/>
      <name val="Calibri"/>
    </font>
    <font>
      <b/>
      <color rgb="FF042C53"/>
      <sz val="12"/>
      <name val="Calibri"/>
    </font>
    <font>
      <color rgb="FF185FA5"/>
      <sz val="12"/>
      <name val="Calibri"/>
    </font>
    <font>
      <color rgb="FF1F2D3A"/>
      <sz val="10.5"/>
      <name val="Calibri"/>
    </font>
    <font>
      <b/>
      <color rgb="FF1F2D3A"/>
      <sz val="10"/>
      <name val="Calibri"/>
    </font>
    <font>
      <color rgb="FF5A6B7A"/>
      <sz val="9"/>
      <name val="Calibri"/>
    </font>
    <font>
      <color rgb="FF1F2D3A"/>
      <sz val="9.5"/>
      <name val="Calibri"/>
    </font>
    <font>
      <b/>
      <color rgb="FF9E4A2E"/>
      <sz val="12"/>
      <name val="Calibri"/>
    </font>
  </fonts>
  <fills count="6">
    <fill>
      <patternFill patternType="none"/>
    </fill>
    <fill>
      <patternFill patternType="gray125"/>
    </fill>
    <fill>
      <patternFill patternType="solid">
        <fgColor rgb="FF042C53"/>
      </patternFill>
    </fill>
    <fill>
      <patternFill patternType="solid">
        <fgColor rgb="FFEAF2FA"/>
      </patternFill>
    </fill>
    <fill>
      <patternFill patternType="solid">
        <fgColor rgb="FFF3F6FA"/>
      </patternFill>
    </fill>
    <fill>
      <patternFill patternType="solid">
        <fgColor rgb="FFFFF2CC"/>
      </patternFill>
    </fill>
  </fills>
  <borders count="5">
    <border>
      <left/>
      <right/>
      <top/>
      <bottom/>
      <diagonal/>
    </border>
    <border>
      <left/>
      <right/>
      <top/>
      <bottom style="thin">
        <color rgb="FF042C53"/>
      </bottom>
      <diagonal/>
    </border>
    <border>
      <left/>
      <right/>
      <top style="thin">
        <color rgb="FF042C53"/>
      </top>
      <bottom/>
      <diagonal/>
    </border>
    <border>
      <left style="thin">
        <color rgb="FFC9D4DE"/>
      </left>
      <right style="thin">
        <color rgb="FFC9D4DE"/>
      </right>
      <top style="thin">
        <color rgb="FFC9D4DE"/>
      </top>
      <bottom style="thin">
        <color rgb="FFC9D4DE"/>
      </bottom>
      <diagonal/>
    </border>
    <border>
      <left style="thin">
        <color rgb="FFC9D4DE"/>
      </left>
      <right style="thin">
        <color rgb="FFC9D4DE"/>
      </right>
      <top style="thin">
        <color rgb="FFC9D4DE"/>
      </top>
      <bottom style="thin">
        <color rgb="FF042C53"/>
      </bottom>
      <diagonal/>
    </border>
  </borders>
  <cellStyleXfs count="1">
    <xf numFmtId="0" fontId="0" fillId="0" borderId="0"/>
  </cellStyleXfs>
  <cellXfs count="72">
    <xf numFmtId="0" fontId="0" fillId="0" borderId="0" xfId="0"/>
    <xf numFmtId="0" fontId="1" fillId="2" borderId="0" xfId="0" applyFont="1" applyFill="1" applyAlignment="1">
      <alignment vertical="bottom" indent="1"/>
    </xf>
    <xf numFmtId="0" fontId="2" fillId="0" borderId="0" xfId="0" applyFont="1"/>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applyAlignment="1">
      <alignment vertical="center" indent="1"/>
    </xf>
    <xf numFmtId="0" fontId="6" fillId="0" borderId="0" xfId="0" applyFont="1"/>
    <xf numFmtId="0" fontId="7" fillId="0" borderId="0" xfId="0" applyFont="1" applyAlignment="1">
      <alignment vertical="center" indent="1"/>
    </xf>
    <xf numFmtId="0" fontId="8" fillId="0" borderId="0" xfId="0" applyFont="1" applyAlignment="1">
      <alignment horizontal="right"/>
    </xf>
    <xf numFmtId="0" fontId="5" fillId="3" borderId="1" xfId="0" applyFont="1" applyFill="1" applyBorder="1" applyAlignment="1">
      <alignment horizontal="left" vertical="center" indent="1"/>
    </xf>
    <xf numFmtId="0" fontId="5" fillId="3" borderId="1" xfId="0" applyFont="1" applyFill="1" applyBorder="1" applyAlignment="1">
      <alignment horizontal="center" vertical="center"/>
    </xf>
    <xf numFmtId="0" fontId="9" fillId="4" borderId="0" xfId="0" applyFont="1" applyFill="1" applyAlignment="1">
      <alignment vertical="center" indent="1"/>
    </xf>
    <xf numFmtId="0" fontId="10" fillId="0" borderId="0" xfId="0" applyFont="1" applyAlignment="1">
      <alignment vertical="center" wrapText="1" indent="1"/>
    </xf>
    <xf numFmtId="1" fontId="11" fillId="0" borderId="0" xfId="0" applyNumberFormat="1" applyFont="1" applyAlignment="1">
      <alignment horizontal="center"/>
    </xf>
    <xf numFmtId="164" fontId="0" fillId="0" borderId="0" xfId="0" applyNumberFormat="1" applyAlignment="1">
      <alignment horizontal="center"/>
    </xf>
    <xf numFmtId="0" fontId="12" fillId="0" borderId="0" xfId="0" applyFont="1" applyAlignment="1">
      <alignment horizontal="center"/>
    </xf>
    <xf numFmtId="1" fontId="13" fillId="0" borderId="0" xfId="0" applyNumberFormat="1" applyFont="1" applyAlignment="1">
      <alignment horizontal="center"/>
    </xf>
    <xf numFmtId="0" fontId="14" fillId="0" borderId="0" xfId="0" applyFont="1" applyAlignment="1">
      <alignment horizontal="center"/>
    </xf>
    <xf numFmtId="165" fontId="11" fillId="0" borderId="0" xfId="0" applyNumberFormat="1" applyFont="1" applyAlignment="1">
      <alignment horizontal="center"/>
    </xf>
    <xf numFmtId="166" fontId="0" fillId="0" borderId="0" xfId="0" applyNumberFormat="1" applyAlignment="1">
      <alignment horizontal="center"/>
    </xf>
    <xf numFmtId="165" fontId="13" fillId="0" borderId="0" xfId="0" applyNumberFormat="1" applyFont="1" applyAlignment="1">
      <alignment horizontal="center"/>
    </xf>
    <xf numFmtId="167" fontId="11" fillId="0" borderId="0" xfId="0" applyNumberFormat="1" applyFont="1" applyAlignment="1">
      <alignment horizontal="center"/>
    </xf>
    <xf numFmtId="168" fontId="0" fillId="0" borderId="0" xfId="0" applyNumberFormat="1" applyAlignment="1">
      <alignment horizontal="center"/>
    </xf>
    <xf numFmtId="167" fontId="13" fillId="0" borderId="0" xfId="0" applyNumberFormat="1" applyFont="1" applyAlignment="1">
      <alignment horizontal="center"/>
    </xf>
    <xf numFmtId="169" fontId="11" fillId="0" borderId="0" xfId="0" applyNumberFormat="1" applyFont="1" applyAlignment="1">
      <alignment horizontal="center"/>
    </xf>
    <xf numFmtId="170" fontId="0" fillId="0" borderId="0" xfId="0" applyNumberFormat="1" applyAlignment="1">
      <alignment horizontal="center"/>
    </xf>
    <xf numFmtId="169" fontId="13" fillId="0" borderId="0" xfId="0" applyNumberFormat="1" applyFont="1" applyAlignment="1">
      <alignment horizontal="center"/>
    </xf>
    <xf numFmtId="0" fontId="15" fillId="0" borderId="0" xfId="0" applyFont="1" applyAlignment="1">
      <alignment vertical="center" indent="1"/>
    </xf>
    <xf numFmtId="1" fontId="15" fillId="0" borderId="0" xfId="0" applyNumberFormat="1" applyFont="1"/>
    <xf numFmtId="0" fontId="15" fillId="0" borderId="0" xfId="0" applyFont="1"/>
    <xf numFmtId="165" fontId="15" fillId="0" borderId="0" xfId="0" applyNumberFormat="1" applyFont="1"/>
    <xf numFmtId="167" fontId="15" fillId="0" borderId="0" xfId="0" applyNumberFormat="1" applyFont="1"/>
    <xf numFmtId="169" fontId="15" fillId="0" borderId="0" xfId="0" applyNumberFormat="1" applyFont="1"/>
    <xf numFmtId="1" fontId="0" fillId="0" borderId="0" xfId="0" applyNumberFormat="1" applyAlignment="1">
      <alignment horizontal="center"/>
    </xf>
    <xf numFmtId="171" fontId="0" fillId="0" borderId="0" xfId="0" applyNumberFormat="1" applyAlignment="1">
      <alignment horizontal="center"/>
    </xf>
    <xf numFmtId="169" fontId="0" fillId="0" borderId="0" xfId="0" applyNumberFormat="1" applyAlignment="1">
      <alignment horizontal="center"/>
    </xf>
    <xf numFmtId="169" fontId="10" fillId="0" borderId="0" xfId="0" applyNumberFormat="1" applyFont="1" applyAlignment="1">
      <alignment horizontal="center"/>
    </xf>
    <xf numFmtId="0" fontId="16" fillId="0" borderId="0" xfId="0" applyFont="1" applyAlignment="1">
      <alignment horizontal="center"/>
    </xf>
    <xf numFmtId="0" fontId="5" fillId="4" borderId="0" xfId="0" applyFont="1" applyFill="1" applyAlignment="1">
      <alignment vertical="center" indent="1"/>
    </xf>
    <xf numFmtId="165" fontId="0" fillId="4" borderId="0" xfId="0" applyNumberFormat="1" applyFill="1" applyAlignment="1">
      <alignment horizontal="center"/>
    </xf>
    <xf numFmtId="171" fontId="0" fillId="4" borderId="0" xfId="0" applyNumberFormat="1" applyFill="1" applyAlignment="1">
      <alignment horizontal="center"/>
    </xf>
    <xf numFmtId="169" fontId="0" fillId="4" borderId="0" xfId="0" applyNumberFormat="1" applyFill="1" applyAlignment="1">
      <alignment horizontal="center"/>
    </xf>
    <xf numFmtId="169" fontId="10" fillId="4" borderId="0" xfId="0" applyNumberFormat="1" applyFont="1" applyFill="1" applyAlignment="1">
      <alignment horizontal="center"/>
    </xf>
    <xf numFmtId="0" fontId="16" fillId="4" borderId="0" xfId="0" applyFont="1" applyFill="1" applyAlignment="1">
      <alignment horizontal="center"/>
    </xf>
    <xf numFmtId="167" fontId="0" fillId="0" borderId="0" xfId="0" applyNumberFormat="1" applyAlignment="1">
      <alignment horizontal="center"/>
    </xf>
    <xf numFmtId="165" fontId="0" fillId="0" borderId="0" xfId="0" applyNumberFormat="1" applyAlignment="1">
      <alignment horizontal="center"/>
    </xf>
    <xf numFmtId="1" fontId="0" fillId="4" borderId="0" xfId="0" applyNumberFormat="1" applyFill="1" applyAlignment="1">
      <alignment horizontal="center"/>
    </xf>
    <xf numFmtId="0" fontId="6" fillId="0" borderId="2" xfId="0" applyFont="1" applyBorder="1" applyAlignment="1">
      <alignment vertical="center" indent="1"/>
    </xf>
    <xf numFmtId="0" fontId="0" fillId="0" borderId="2" xfId="0" applyBorder="1"/>
    <xf numFmtId="169" fontId="17" fillId="0" borderId="2" xfId="0" applyNumberFormat="1" applyFont="1" applyBorder="1" applyAlignment="1">
      <alignment horizontal="center"/>
    </xf>
    <xf numFmtId="0" fontId="7" fillId="0" borderId="0" xfId="0" applyFont="1" applyAlignment="1">
      <alignment vertical="center" wrapText="1" indent="1"/>
    </xf>
    <xf numFmtId="0" fontId="0" fillId="5" borderId="3" xfId="0" applyFill="1" applyBorder="1" applyAlignment="1">
      <alignment horizontal="center"/>
    </xf>
    <xf numFmtId="0" fontId="0" fillId="5" borderId="3" xfId="0" applyFill="1" applyBorder="1" applyAlignment="1">
      <alignment horizontal="center" wrapText="1"/>
    </xf>
    <xf numFmtId="0" fontId="0" fillId="5" borderId="3" xfId="0" applyFill="1" applyBorder="1" applyAlignment="1">
      <alignment vertical="center" wrapText="1" indent="1"/>
    </xf>
    <xf numFmtId="0" fontId="14" fillId="5" borderId="3" xfId="0" applyFont="1" applyFill="1" applyBorder="1" applyAlignment="1">
      <alignment horizontal="center"/>
    </xf>
    <xf numFmtId="0" fontId="5" fillId="5" borderId="4" xfId="0" applyFont="1" applyFill="1" applyBorder="1" applyAlignment="1">
      <alignment horizontal="center"/>
    </xf>
    <xf numFmtId="0" fontId="5" fillId="0" borderId="0" xfId="0" applyFont="1" applyAlignment="1">
      <alignment vertical="center" wrapText="1" indent="1"/>
    </xf>
    <xf numFmtId="1" fontId="0" fillId="5" borderId="3" xfId="0" applyNumberFormat="1" applyFill="1" applyBorder="1"/>
    <xf numFmtId="165" fontId="0" fillId="5" borderId="3" xfId="0" applyNumberFormat="1" applyFill="1" applyBorder="1"/>
    <xf numFmtId="167" fontId="0" fillId="5" borderId="3" xfId="0" applyNumberFormat="1" applyFill="1" applyBorder="1"/>
    <xf numFmtId="169" fontId="0" fillId="5" borderId="3" xfId="0" applyNumberFormat="1" applyFill="1" applyBorder="1"/>
    <xf numFmtId="0" fontId="5" fillId="3" borderId="1" xfId="0" applyFont="1" applyFill="1" applyBorder="1" applyAlignment="1">
      <alignment horizontal="left" vertical="center" wrapText="1" indent="1"/>
    </xf>
    <xf numFmtId="0" fontId="5" fillId="3" borderId="1" xfId="0" applyFont="1" applyFill="1" applyBorder="1" applyAlignment="1">
      <alignment horizontal="center" vertical="center" wrapText="1"/>
    </xf>
    <xf numFmtId="0" fontId="15" fillId="0" borderId="0" xfId="0" applyFont="1" applyAlignment="1">
      <alignment horizontal="center" vertical="center" indent="1"/>
    </xf>
    <xf numFmtId="0" fontId="5" fillId="5" borderId="3" xfId="0" applyFont="1" applyFill="1" applyBorder="1"/>
    <xf numFmtId="0" fontId="16" fillId="5" borderId="3" xfId="0" applyFont="1" applyFill="1" applyBorder="1"/>
    <xf numFmtId="0" fontId="16" fillId="5" borderId="3" xfId="0" applyFont="1" applyFill="1" applyBorder="1" applyAlignment="1">
      <alignment horizontal="center"/>
    </xf>
    <xf numFmtId="1" fontId="0" fillId="5" borderId="3" xfId="0" applyNumberFormat="1" applyFill="1" applyBorder="1" applyAlignment="1">
      <alignment horizontal="center"/>
    </xf>
    <xf numFmtId="9" fontId="0" fillId="5" borderId="3" xfId="0" applyNumberFormat="1" applyFill="1" applyBorder="1" applyAlignment="1">
      <alignment horizontal="center"/>
    </xf>
    <xf numFmtId="169" fontId="0" fillId="5" borderId="3" xfId="0" applyNumberFormat="1" applyFill="1" applyBorder="1" applyAlignment="1">
      <alignment horizontal="center"/>
    </xf>
    <xf numFmtId="165" fontId="0" fillId="5" borderId="3" xfId="0" applyNumberFormat="1" applyFill="1" applyBorder="1" applyAlignment="1">
      <alignment horizontal="center"/>
    </xf>
    <xf numFmtId="167" fontId="0" fillId="5" borderId="3" xfId="0" applyNumberFormat="1" applyFill="1" applyBorder="1" applyAlignment="1">
      <alignment horizontal="center"/>
    </xf>
  </cellXfs>
  <cellStyles count="1">
    <cellStyle name="Normal" xfId="0" builtinId="0"/>
  </cellStyles>
  <dxfs count="35">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ill>
        <patternFill patternType="solid">
          <bgColor rgb="FFF8D0C8"/>
        </patternFill>
      </fill>
    </dxf>
    <dxf>
      <fill>
        <patternFill patternType="solid">
          <bgColor rgb="FFFFE1B8"/>
        </patternFill>
      </fill>
    </dxf>
    <dxf>
      <fill>
        <patternFill patternType="solid">
          <bgColor rgb="FFFFE1B8"/>
        </patternFill>
      </fill>
    </dxf>
    <dxf>
      <font>
        <b/>
        <color rgb="FF8C2B18"/>
      </font>
      <fill>
        <patternFill patternType="solid">
          <bgColor rgb="FFF8D0C8"/>
        </patternFill>
      </fill>
    </dxf>
    <dxf>
      <fill>
        <patternFill patternType="solid">
          <bgColor rgb="FFDCEE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42" customHeight="1" spans="2:2" x14ac:dyDescent="0.25">
      <c r="B5" s="3" t="s">
        <v>2</v>
      </c>
    </row>
    <row r="6" ht="42" customHeight="1" spans="2:2" x14ac:dyDescent="0.25">
      <c r="B6" s="3" t="s">
        <v>3</v>
      </c>
    </row>
    <row r="8" spans="2:2" x14ac:dyDescent="0.25">
      <c r="B8" s="2" t="s">
        <v>4</v>
      </c>
    </row>
    <row r="9" ht="42" customHeight="1" spans="2:2" x14ac:dyDescent="0.25">
      <c r="B9" s="3" t="s">
        <v>5</v>
      </c>
    </row>
    <row r="10" ht="42" customHeight="1" spans="2:2" x14ac:dyDescent="0.25">
      <c r="B10" s="3" t="s">
        <v>6</v>
      </c>
    </row>
    <row r="11" ht="42" customHeight="1" spans="2:2" x14ac:dyDescent="0.25">
      <c r="B11" s="3" t="s">
        <v>7</v>
      </c>
    </row>
    <row r="12" ht="42" customHeight="1" spans="2:2" x14ac:dyDescent="0.25">
      <c r="B12" s="3" t="s">
        <v>8</v>
      </c>
    </row>
    <row r="14" spans="2:2" x14ac:dyDescent="0.25">
      <c r="B14" s="2" t="s">
        <v>9</v>
      </c>
    </row>
    <row r="15" ht="42" customHeight="1" spans="2:2" x14ac:dyDescent="0.25">
      <c r="B15" s="3" t="s">
        <v>10</v>
      </c>
    </row>
    <row r="16" ht="42" customHeight="1" spans="2:2" x14ac:dyDescent="0.25">
      <c r="B16" s="3" t="s">
        <v>11</v>
      </c>
    </row>
    <row r="17" ht="42" customHeight="1" spans="2:2" x14ac:dyDescent="0.25">
      <c r="B17" s="3" t="s">
        <v>12</v>
      </c>
    </row>
    <row r="19" spans="2:2" x14ac:dyDescent="0.25">
      <c r="B19" s="2" t="s">
        <v>13</v>
      </c>
    </row>
    <row r="20" ht="42" customHeight="1" spans="2:2" x14ac:dyDescent="0.25">
      <c r="B20" s="3" t="s">
        <v>14</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owGridLines="0"/>
  </sheetViews>
  <sheetFormatPr defaultRowHeight="15" outlineLevelRow="0" outlineLevelCol="0" x14ac:dyDescent="55"/>
  <cols>
    <col min="1" max="1" width="34" customWidth="1"/>
    <col min="2" max="2" width="12.5" customWidth="1"/>
    <col min="3" max="4" width="13" customWidth="1"/>
    <col min="5" max="5" width="28" customWidth="1"/>
    <col min="6" max="6" width="12.5" customWidth="1"/>
    <col min="7" max="7" width="13" customWidth="1"/>
    <col min="15" max="15" width="9" hidden="1" customWidth="1"/>
    <col min="16" max="16" width="9" hidden="1" customWidth="1"/>
  </cols>
  <sheetData>
    <row r="1" ht="56" customHeight="1" spans="1:7" x14ac:dyDescent="0.25">
      <c r="A1" s="4" t="s">
        <v>0</v>
      </c>
      <c r="B1" s="4"/>
      <c r="C1" s="4"/>
      <c r="D1" s="4"/>
      <c r="E1" s="4"/>
      <c r="F1" s="4"/>
      <c r="G1" s="4"/>
    </row>
    <row r="2" spans="1:7" x14ac:dyDescent="0.25">
      <c r="A2" s="5" t="s">
        <v>15</v>
      </c>
      <c r="B2" s="6">
        <f>'Weekly Data'!N4</f>
      </c>
      <c r="C2" s="7" t="s">
        <v>16</v>
      </c>
      <c r="D2" s="7"/>
      <c r="E2" s="7"/>
      <c r="F2" s="8">
        <f>COUNTIF('Action Log'!$H$5:$H$34,"Open")+COUNTIF('Action Log'!$H$5:$H$34,"In progress")&amp;" open actions"</f>
      </c>
      <c r="G2" s="8"/>
    </row>
    <row r="4" spans="1:7" x14ac:dyDescent="0.25">
      <c r="A4" s="9" t="s">
        <v>17</v>
      </c>
      <c r="B4" s="10" t="s">
        <v>18</v>
      </c>
      <c r="C4" s="10" t="s">
        <v>19</v>
      </c>
      <c r="D4" s="10" t="s">
        <v>20</v>
      </c>
      <c r="E4" s="10" t="s">
        <v>21</v>
      </c>
      <c r="F4" s="10" t="s">
        <v>22</v>
      </c>
      <c r="G4" s="10" t="s">
        <v>23</v>
      </c>
    </row>
    <row r="5" ht="18" customHeight="1" spans="1:7" x14ac:dyDescent="0.25">
      <c r="A5" s="11" t="s">
        <v>24</v>
      </c>
      <c r="B5" s="11"/>
      <c r="C5" s="11"/>
      <c r="D5" s="11"/>
      <c r="E5" s="11"/>
      <c r="F5" s="11"/>
      <c r="G5" s="11"/>
    </row>
    <row r="6" ht="26" customHeight="1" spans="1:7" x14ac:dyDescent="0.25">
      <c r="A6" s="12">
        <f>Settings!$B$5</f>
      </c>
      <c r="B6" s="13">
        <f>N30</f>
      </c>
      <c r="C6" s="14">
        <f>IF(M30="","",N30-M30)</f>
      </c>
      <c r="D6" s="14">
        <f>IF(COUNT(J30:M30)=0,"",N30-AVERAGE(J30:M30))</f>
      </c>
      <c r="E6" s="15">
        <f>IFERROR(INDEX({"▁";"▂";"▃";"▄";"▅";"▆";"▇";"█"},1+ROUND(7*(B30-$O30)/MAX($P30-$O30,0.0000001),0)),"·")&amp;IFERROR(INDEX({"▁";"▂";"▃";"▄";"▅";"▆";"▇";"█"},1+ROUND(7*(C30-$O30)/MAX($P30-$O30,0.0000001),0)),"·")&amp;IFERROR(INDEX({"▁";"▂";"▃";"▄";"▅";"▆";"▇";"█"},1+ROUND(7*(D30-$O30)/MAX($P30-$O30,0.0000001),0)),"·")&amp;IFERROR(INDEX({"▁";"▂";"▃";"▄";"▅";"▆";"▇";"█"},1+ROUND(7*(E30-$O30)/MAX($P30-$O30,0.0000001),0)),"·")&amp;IFERROR(INDEX({"▁";"▂";"▃";"▄";"▅";"▆";"▇";"█"},1+ROUND(7*(F30-$O30)/MAX($P30-$O30,0.0000001),0)),"·")&amp;IFERROR(INDEX({"▁";"▂";"▃";"▄";"▅";"▆";"▇";"█"},1+ROUND(7*(G30-$O30)/MAX($P30-$O30,0.0000001),0)),"·")&amp;IFERROR(INDEX({"▁";"▂";"▃";"▄";"▅";"▆";"▇";"█"},1+ROUND(7*(H30-$O30)/MAX($P30-$O30,0.0000001),0)),"·")&amp;IFERROR(INDEX({"▁";"▂";"▃";"▄";"▅";"▆";"▇";"█"},1+ROUND(7*(I30-$O30)/MAX($P30-$O30,0.0000001),0)),"·")&amp;IFERROR(INDEX({"▁";"▂";"▃";"▄";"▅";"▆";"▇";"█"},1+ROUND(7*(J30-$O30)/MAX($P30-$O30,0.0000001),0)),"·")&amp;IFERROR(INDEX({"▁";"▂";"▃";"▄";"▅";"▆";"▇";"█"},1+ROUND(7*(K30-$O30)/MAX($P30-$O30,0.0000001),0)),"·")&amp;IFERROR(INDEX({"▁";"▂";"▃";"▄";"▅";"▆";"▇";"█"},1+ROUND(7*(L30-$O30)/MAX($P30-$O30,0.0000001),0)),"·")&amp;IFERROR(INDEX({"▁";"▂";"▃";"▄";"▅";"▆";"▇";"█"},1+ROUND(7*(M30-$O30)/MAX($P30-$O30,0.0000001),0)),"·")&amp;IFERROR(INDEX({"▁";"▂";"▃";"▄";"▅";"▆";"▇";"█"},1+ROUND(7*(N30-$O30)/MAX($P30-$O30,0.0000001),0)),"·")</f>
      </c>
      <c r="F6" s="16">
        <f>Settings!$E$5</f>
      </c>
      <c r="G6" s="17">
        <f>IF(B6="","",IF(Settings!$D$5="Lower is better",IF(B6&lt;=Settings!$E$5,"ON TARGET",IF(B6&lt;=Settings!$E$5*(1+Settings!$F$5),"WATCH","OFF TARGET")),IF(B6&gt;=Settings!$E$5,"ON TARGET",IF(B6&gt;=Settings!$E$5*(1-Settings!$F$5),"WATCH","OFF TARGET"))))</f>
      </c>
    </row>
    <row r="7" ht="18" customHeight="1" spans="1:7" x14ac:dyDescent="0.25">
      <c r="A7" s="11" t="s">
        <v>25</v>
      </c>
      <c r="B7" s="11"/>
      <c r="C7" s="11"/>
      <c r="D7" s="11"/>
      <c r="E7" s="11"/>
      <c r="F7" s="11"/>
      <c r="G7" s="11"/>
    </row>
    <row r="8" ht="26" customHeight="1" spans="1:7" x14ac:dyDescent="0.25">
      <c r="A8" s="12">
        <f>Settings!$B$6</f>
      </c>
      <c r="B8" s="18">
        <f>N31</f>
      </c>
      <c r="C8" s="19">
        <f>IF(M31="","",N31-M31)</f>
      </c>
      <c r="D8" s="19">
        <f>IF(COUNT(J31:M31)=0,"",N31-AVERAGE(J31:M31))</f>
      </c>
      <c r="E8" s="15">
        <f>IFERROR(INDEX({"▁";"▂";"▃";"▄";"▅";"▆";"▇";"█"},1+ROUND(7*(B31-$O31)/MAX($P31-$O31,0.0000001),0)),"·")&amp;IFERROR(INDEX({"▁";"▂";"▃";"▄";"▅";"▆";"▇";"█"},1+ROUND(7*(C31-$O31)/MAX($P31-$O31,0.0000001),0)),"·")&amp;IFERROR(INDEX({"▁";"▂";"▃";"▄";"▅";"▆";"▇";"█"},1+ROUND(7*(D31-$O31)/MAX($P31-$O31,0.0000001),0)),"·")&amp;IFERROR(INDEX({"▁";"▂";"▃";"▄";"▅";"▆";"▇";"█"},1+ROUND(7*(E31-$O31)/MAX($P31-$O31,0.0000001),0)),"·")&amp;IFERROR(INDEX({"▁";"▂";"▃";"▄";"▅";"▆";"▇";"█"},1+ROUND(7*(F31-$O31)/MAX($P31-$O31,0.0000001),0)),"·")&amp;IFERROR(INDEX({"▁";"▂";"▃";"▄";"▅";"▆";"▇";"█"},1+ROUND(7*(G31-$O31)/MAX($P31-$O31,0.0000001),0)),"·")&amp;IFERROR(INDEX({"▁";"▂";"▃";"▄";"▅";"▆";"▇";"█"},1+ROUND(7*(H31-$O31)/MAX($P31-$O31,0.0000001),0)),"·")&amp;IFERROR(INDEX({"▁";"▂";"▃";"▄";"▅";"▆";"▇";"█"},1+ROUND(7*(I31-$O31)/MAX($P31-$O31,0.0000001),0)),"·")&amp;IFERROR(INDEX({"▁";"▂";"▃";"▄";"▅";"▆";"▇";"█"},1+ROUND(7*(J31-$O31)/MAX($P31-$O31,0.0000001),0)),"·")&amp;IFERROR(INDEX({"▁";"▂";"▃";"▄";"▅";"▆";"▇";"█"},1+ROUND(7*(K31-$O31)/MAX($P31-$O31,0.0000001),0)),"·")&amp;IFERROR(INDEX({"▁";"▂";"▃";"▄";"▅";"▆";"▇";"█"},1+ROUND(7*(L31-$O31)/MAX($P31-$O31,0.0000001),0)),"·")&amp;IFERROR(INDEX({"▁";"▂";"▃";"▄";"▅";"▆";"▇";"█"},1+ROUND(7*(M31-$O31)/MAX($P31-$O31,0.0000001),0)),"·")&amp;IFERROR(INDEX({"▁";"▂";"▃";"▄";"▅";"▆";"▇";"█"},1+ROUND(7*(N31-$O31)/MAX($P31-$O31,0.0000001),0)),"·")</f>
      </c>
      <c r="F8" s="20">
        <f>Settings!$E$6</f>
      </c>
      <c r="G8" s="17">
        <f>IF(B8="","",IF(Settings!$D$6="Lower is better",IF(B8&lt;=Settings!$E$6,"ON TARGET",IF(B8&lt;=Settings!$E$6*(1+Settings!$F$6),"WATCH","OFF TARGET")),IF(B8&gt;=Settings!$E$6,"ON TARGET",IF(B8&gt;=Settings!$E$6*(1-Settings!$F$6),"WATCH","OFF TARGET"))))</f>
      </c>
    </row>
    <row r="9" ht="26" customHeight="1" spans="1:7" x14ac:dyDescent="0.25">
      <c r="A9" s="12">
        <f>Settings!$B$7</f>
      </c>
      <c r="B9" s="13">
        <f>N32</f>
      </c>
      <c r="C9" s="14">
        <f>IF(M32="","",N32-M32)</f>
      </c>
      <c r="D9" s="14">
        <f>IF(COUNT(J32:M32)=0,"",N32-AVERAGE(J32:M32))</f>
      </c>
      <c r="E9" s="15">
        <f>IFERROR(INDEX({"▁";"▂";"▃";"▄";"▅";"▆";"▇";"█"},1+ROUND(7*(B32-$O32)/MAX($P32-$O32,0.0000001),0)),"·")&amp;IFERROR(INDEX({"▁";"▂";"▃";"▄";"▅";"▆";"▇";"█"},1+ROUND(7*(C32-$O32)/MAX($P32-$O32,0.0000001),0)),"·")&amp;IFERROR(INDEX({"▁";"▂";"▃";"▄";"▅";"▆";"▇";"█"},1+ROUND(7*(D32-$O32)/MAX($P32-$O32,0.0000001),0)),"·")&amp;IFERROR(INDEX({"▁";"▂";"▃";"▄";"▅";"▆";"▇";"█"},1+ROUND(7*(E32-$O32)/MAX($P32-$O32,0.0000001),0)),"·")&amp;IFERROR(INDEX({"▁";"▂";"▃";"▄";"▅";"▆";"▇";"█"},1+ROUND(7*(F32-$O32)/MAX($P32-$O32,0.0000001),0)),"·")&amp;IFERROR(INDEX({"▁";"▂";"▃";"▄";"▅";"▆";"▇";"█"},1+ROUND(7*(G32-$O32)/MAX($P32-$O32,0.0000001),0)),"·")&amp;IFERROR(INDEX({"▁";"▂";"▃";"▄";"▅";"▆";"▇";"█"},1+ROUND(7*(H32-$O32)/MAX($P32-$O32,0.0000001),0)),"·")&amp;IFERROR(INDEX({"▁";"▂";"▃";"▄";"▅";"▆";"▇";"█"},1+ROUND(7*(I32-$O32)/MAX($P32-$O32,0.0000001),0)),"·")&amp;IFERROR(INDEX({"▁";"▂";"▃";"▄";"▅";"▆";"▇";"█"},1+ROUND(7*(J32-$O32)/MAX($P32-$O32,0.0000001),0)),"·")&amp;IFERROR(INDEX({"▁";"▂";"▃";"▄";"▅";"▆";"▇";"█"},1+ROUND(7*(K32-$O32)/MAX($P32-$O32,0.0000001),0)),"·")&amp;IFERROR(INDEX({"▁";"▂";"▃";"▄";"▅";"▆";"▇";"█"},1+ROUND(7*(L32-$O32)/MAX($P32-$O32,0.0000001),0)),"·")&amp;IFERROR(INDEX({"▁";"▂";"▃";"▄";"▅";"▆";"▇";"█"},1+ROUND(7*(M32-$O32)/MAX($P32-$O32,0.0000001),0)),"·")&amp;IFERROR(INDEX({"▁";"▂";"▃";"▄";"▅";"▆";"▇";"█"},1+ROUND(7*(N32-$O32)/MAX($P32-$O32,0.0000001),0)),"·")</f>
      </c>
      <c r="F9" s="16">
        <f>Settings!$E$7</f>
      </c>
      <c r="G9" s="17">
        <f>IF(B9="","",IF(Settings!$D$7="Lower is better",IF(B9&lt;=Settings!$E$7,"ON TARGET",IF(B9&lt;=Settings!$E$7*(1+Settings!$F$7),"WATCH","OFF TARGET")),IF(B9&gt;=Settings!$E$7,"ON TARGET",IF(B9&gt;=Settings!$E$7*(1-Settings!$F$7),"WATCH","OFF TARGET"))))</f>
      </c>
    </row>
    <row r="10" ht="18" customHeight="1" spans="1:7" x14ac:dyDescent="0.25">
      <c r="A10" s="11" t="s">
        <v>26</v>
      </c>
      <c r="B10" s="11"/>
      <c r="C10" s="11"/>
      <c r="D10" s="11"/>
      <c r="E10" s="11"/>
      <c r="F10" s="11"/>
      <c r="G10" s="11"/>
    </row>
    <row r="11" ht="26" customHeight="1" spans="1:7" x14ac:dyDescent="0.25">
      <c r="A11" s="12">
        <f>Settings!$B$8</f>
      </c>
      <c r="B11" s="18">
        <f>N33</f>
      </c>
      <c r="C11" s="19">
        <f>IF(M33="","",N33-M33)</f>
      </c>
      <c r="D11" s="19">
        <f>IF(COUNT(J33:M33)=0,"",N33-AVERAGE(J33:M33))</f>
      </c>
      <c r="E11" s="15">
        <f>IFERROR(INDEX({"▁";"▂";"▃";"▄";"▅";"▆";"▇";"█"},1+ROUND(7*(B33-$O33)/MAX($P33-$O33,0.0000001),0)),"·")&amp;IFERROR(INDEX({"▁";"▂";"▃";"▄";"▅";"▆";"▇";"█"},1+ROUND(7*(C33-$O33)/MAX($P33-$O33,0.0000001),0)),"·")&amp;IFERROR(INDEX({"▁";"▂";"▃";"▄";"▅";"▆";"▇";"█"},1+ROUND(7*(D33-$O33)/MAX($P33-$O33,0.0000001),0)),"·")&amp;IFERROR(INDEX({"▁";"▂";"▃";"▄";"▅";"▆";"▇";"█"},1+ROUND(7*(E33-$O33)/MAX($P33-$O33,0.0000001),0)),"·")&amp;IFERROR(INDEX({"▁";"▂";"▃";"▄";"▅";"▆";"▇";"█"},1+ROUND(7*(F33-$O33)/MAX($P33-$O33,0.0000001),0)),"·")&amp;IFERROR(INDEX({"▁";"▂";"▃";"▄";"▅";"▆";"▇";"█"},1+ROUND(7*(G33-$O33)/MAX($P33-$O33,0.0000001),0)),"·")&amp;IFERROR(INDEX({"▁";"▂";"▃";"▄";"▅";"▆";"▇";"█"},1+ROUND(7*(H33-$O33)/MAX($P33-$O33,0.0000001),0)),"·")&amp;IFERROR(INDEX({"▁";"▂";"▃";"▄";"▅";"▆";"▇";"█"},1+ROUND(7*(I33-$O33)/MAX($P33-$O33,0.0000001),0)),"·")&amp;IFERROR(INDEX({"▁";"▂";"▃";"▄";"▅";"▆";"▇";"█"},1+ROUND(7*(J33-$O33)/MAX($P33-$O33,0.0000001),0)),"·")&amp;IFERROR(INDEX({"▁";"▂";"▃";"▄";"▅";"▆";"▇";"█"},1+ROUND(7*(K33-$O33)/MAX($P33-$O33,0.0000001),0)),"·")&amp;IFERROR(INDEX({"▁";"▂";"▃";"▄";"▅";"▆";"▇";"█"},1+ROUND(7*(L33-$O33)/MAX($P33-$O33,0.0000001),0)),"·")&amp;IFERROR(INDEX({"▁";"▂";"▃";"▄";"▅";"▆";"▇";"█"},1+ROUND(7*(M33-$O33)/MAX($P33-$O33,0.0000001),0)),"·")&amp;IFERROR(INDEX({"▁";"▂";"▃";"▄";"▅";"▆";"▇";"█"},1+ROUND(7*(N33-$O33)/MAX($P33-$O33,0.0000001),0)),"·")</f>
      </c>
      <c r="F11" s="20">
        <f>Settings!$E$8</f>
      </c>
      <c r="G11" s="17">
        <f>IF(B11="","",IF(Settings!$D$8="Lower is better",IF(B11&lt;=Settings!$E$8,"ON TARGET",IF(B11&lt;=Settings!$E$8*(1+Settings!$F$8),"WATCH","OFF TARGET")),IF(B11&gt;=Settings!$E$8,"ON TARGET",IF(B11&gt;=Settings!$E$8*(1-Settings!$F$8),"WATCH","OFF TARGET"))))</f>
      </c>
    </row>
    <row r="12" ht="26" customHeight="1" spans="1:7" x14ac:dyDescent="0.25">
      <c r="A12" s="12">
        <f>Settings!$B$9</f>
      </c>
      <c r="B12" s="21">
        <f>N34</f>
      </c>
      <c r="C12" s="22">
        <f>IF(M34="","",N34-M34)</f>
      </c>
      <c r="D12" s="22">
        <f>IF(COUNT(J34:M34)=0,"",N34-AVERAGE(J34:M34))</f>
      </c>
      <c r="E12" s="15">
        <f>IFERROR(INDEX({"▁";"▂";"▃";"▄";"▅";"▆";"▇";"█"},1+ROUND(7*(B34-$O34)/MAX($P34-$O34,0.0000001),0)),"·")&amp;IFERROR(INDEX({"▁";"▂";"▃";"▄";"▅";"▆";"▇";"█"},1+ROUND(7*(C34-$O34)/MAX($P34-$O34,0.0000001),0)),"·")&amp;IFERROR(INDEX({"▁";"▂";"▃";"▄";"▅";"▆";"▇";"█"},1+ROUND(7*(D34-$O34)/MAX($P34-$O34,0.0000001),0)),"·")&amp;IFERROR(INDEX({"▁";"▂";"▃";"▄";"▅";"▆";"▇";"█"},1+ROUND(7*(E34-$O34)/MAX($P34-$O34,0.0000001),0)),"·")&amp;IFERROR(INDEX({"▁";"▂";"▃";"▄";"▅";"▆";"▇";"█"},1+ROUND(7*(F34-$O34)/MAX($P34-$O34,0.0000001),0)),"·")&amp;IFERROR(INDEX({"▁";"▂";"▃";"▄";"▅";"▆";"▇";"█"},1+ROUND(7*(G34-$O34)/MAX($P34-$O34,0.0000001),0)),"·")&amp;IFERROR(INDEX({"▁";"▂";"▃";"▄";"▅";"▆";"▇";"█"},1+ROUND(7*(H34-$O34)/MAX($P34-$O34,0.0000001),0)),"·")&amp;IFERROR(INDEX({"▁";"▂";"▃";"▄";"▅";"▆";"▇";"█"},1+ROUND(7*(I34-$O34)/MAX($P34-$O34,0.0000001),0)),"·")&amp;IFERROR(INDEX({"▁";"▂";"▃";"▄";"▅";"▆";"▇";"█"},1+ROUND(7*(J34-$O34)/MAX($P34-$O34,0.0000001),0)),"·")&amp;IFERROR(INDEX({"▁";"▂";"▃";"▄";"▅";"▆";"▇";"█"},1+ROUND(7*(K34-$O34)/MAX($P34-$O34,0.0000001),0)),"·")&amp;IFERROR(INDEX({"▁";"▂";"▃";"▄";"▅";"▆";"▇";"█"},1+ROUND(7*(L34-$O34)/MAX($P34-$O34,0.0000001),0)),"·")&amp;IFERROR(INDEX({"▁";"▂";"▃";"▄";"▅";"▆";"▇";"█"},1+ROUND(7*(M34-$O34)/MAX($P34-$O34,0.0000001),0)),"·")&amp;IFERROR(INDEX({"▁";"▂";"▃";"▄";"▅";"▆";"▇";"█"},1+ROUND(7*(N34-$O34)/MAX($P34-$O34,0.0000001),0)),"·")</f>
      </c>
      <c r="F12" s="23">
        <f>Settings!$E$9</f>
      </c>
      <c r="G12" s="17">
        <f>IF(B12="","",IF(Settings!$D$9="Lower is better",IF(B12&lt;=Settings!$E$9,"ON TARGET",IF(B12&lt;=Settings!$E$9*(1+Settings!$F$9),"WATCH","OFF TARGET")),IF(B12&gt;=Settings!$E$9,"ON TARGET",IF(B12&gt;=Settings!$E$9*(1-Settings!$F$9),"WATCH","OFF TARGET"))))</f>
      </c>
    </row>
    <row r="13" ht="18" customHeight="1" spans="1:7" x14ac:dyDescent="0.25">
      <c r="A13" s="11" t="s">
        <v>27</v>
      </c>
      <c r="B13" s="11"/>
      <c r="C13" s="11"/>
      <c r="D13" s="11"/>
      <c r="E13" s="11"/>
      <c r="F13" s="11"/>
      <c r="G13" s="11"/>
    </row>
    <row r="14" ht="26" customHeight="1" spans="1:7" x14ac:dyDescent="0.25">
      <c r="A14" s="12">
        <f>Settings!$B$10</f>
      </c>
      <c r="B14" s="24">
        <f>N35</f>
      </c>
      <c r="C14" s="25">
        <f>IF(M35="","",N35-M35)</f>
      </c>
      <c r="D14" s="25">
        <f>IF(COUNT(J35:M35)=0,"",N35-AVERAGE(J35:M35))</f>
      </c>
      <c r="E14" s="15">
        <f>IFERROR(INDEX({"▁";"▂";"▃";"▄";"▅";"▆";"▇";"█"},1+ROUND(7*(B35-$O35)/MAX($P35-$O35,0.0000001),0)),"·")&amp;IFERROR(INDEX({"▁";"▂";"▃";"▄";"▅";"▆";"▇";"█"},1+ROUND(7*(C35-$O35)/MAX($P35-$O35,0.0000001),0)),"·")&amp;IFERROR(INDEX({"▁";"▂";"▃";"▄";"▅";"▆";"▇";"█"},1+ROUND(7*(D35-$O35)/MAX($P35-$O35,0.0000001),0)),"·")&amp;IFERROR(INDEX({"▁";"▂";"▃";"▄";"▅";"▆";"▇";"█"},1+ROUND(7*(E35-$O35)/MAX($P35-$O35,0.0000001),0)),"·")&amp;IFERROR(INDEX({"▁";"▂";"▃";"▄";"▅";"▆";"▇";"█"},1+ROUND(7*(F35-$O35)/MAX($P35-$O35,0.0000001),0)),"·")&amp;IFERROR(INDEX({"▁";"▂";"▃";"▄";"▅";"▆";"▇";"█"},1+ROUND(7*(G35-$O35)/MAX($P35-$O35,0.0000001),0)),"·")&amp;IFERROR(INDEX({"▁";"▂";"▃";"▄";"▅";"▆";"▇";"█"},1+ROUND(7*(H35-$O35)/MAX($P35-$O35,0.0000001),0)),"·")&amp;IFERROR(INDEX({"▁";"▂";"▃";"▄";"▅";"▆";"▇";"█"},1+ROUND(7*(I35-$O35)/MAX($P35-$O35,0.0000001),0)),"·")&amp;IFERROR(INDEX({"▁";"▂";"▃";"▄";"▅";"▆";"▇";"█"},1+ROUND(7*(J35-$O35)/MAX($P35-$O35,0.0000001),0)),"·")&amp;IFERROR(INDEX({"▁";"▂";"▃";"▄";"▅";"▆";"▇";"█"},1+ROUND(7*(K35-$O35)/MAX($P35-$O35,0.0000001),0)),"·")&amp;IFERROR(INDEX({"▁";"▂";"▃";"▄";"▅";"▆";"▇";"█"},1+ROUND(7*(L35-$O35)/MAX($P35-$O35,0.0000001),0)),"·")&amp;IFERROR(INDEX({"▁";"▂";"▃";"▄";"▅";"▆";"▇";"█"},1+ROUND(7*(M35-$O35)/MAX($P35-$O35,0.0000001),0)),"·")&amp;IFERROR(INDEX({"▁";"▂";"▃";"▄";"▅";"▆";"▇";"█"},1+ROUND(7*(N35-$O35)/MAX($P35-$O35,0.0000001),0)),"·")</f>
      </c>
      <c r="F14" s="26">
        <f>Settings!$E$10</f>
      </c>
      <c r="G14" s="17">
        <f>IF(B14="","",IF(Settings!$D$10="Lower is better",IF(B14&lt;=Settings!$E$10,"ON TARGET",IF(B14&lt;=Settings!$E$10*(1+Settings!$F$10),"WATCH","OFF TARGET")),IF(B14&gt;=Settings!$E$10,"ON TARGET",IF(B14&gt;=Settings!$E$10*(1-Settings!$F$10),"WATCH","OFF TARGET"))))</f>
      </c>
    </row>
    <row r="15" ht="26" customHeight="1" spans="1:7" x14ac:dyDescent="0.25">
      <c r="A15" s="12">
        <f>Settings!$B$11</f>
      </c>
      <c r="B15" s="18">
        <f>N36</f>
      </c>
      <c r="C15" s="19">
        <f>IF(M36="","",N36-M36)</f>
      </c>
      <c r="D15" s="19">
        <f>IF(COUNT(J36:M36)=0,"",N36-AVERAGE(J36:M36))</f>
      </c>
      <c r="E15" s="15">
        <f>IFERROR(INDEX({"▁";"▂";"▃";"▄";"▅";"▆";"▇";"█"},1+ROUND(7*(B36-$O36)/MAX($P36-$O36,0.0000001),0)),"·")&amp;IFERROR(INDEX({"▁";"▂";"▃";"▄";"▅";"▆";"▇";"█"},1+ROUND(7*(C36-$O36)/MAX($P36-$O36,0.0000001),0)),"·")&amp;IFERROR(INDEX({"▁";"▂";"▃";"▄";"▅";"▆";"▇";"█"},1+ROUND(7*(D36-$O36)/MAX($P36-$O36,0.0000001),0)),"·")&amp;IFERROR(INDEX({"▁";"▂";"▃";"▄";"▅";"▆";"▇";"█"},1+ROUND(7*(E36-$O36)/MAX($P36-$O36,0.0000001),0)),"·")&amp;IFERROR(INDEX({"▁";"▂";"▃";"▄";"▅";"▆";"▇";"█"},1+ROUND(7*(F36-$O36)/MAX($P36-$O36,0.0000001),0)),"·")&amp;IFERROR(INDEX({"▁";"▂";"▃";"▄";"▅";"▆";"▇";"█"},1+ROUND(7*(G36-$O36)/MAX($P36-$O36,0.0000001),0)),"·")&amp;IFERROR(INDEX({"▁";"▂";"▃";"▄";"▅";"▆";"▇";"█"},1+ROUND(7*(H36-$O36)/MAX($P36-$O36,0.0000001),0)),"·")&amp;IFERROR(INDEX({"▁";"▂";"▃";"▄";"▅";"▆";"▇";"█"},1+ROUND(7*(I36-$O36)/MAX($P36-$O36,0.0000001),0)),"·")&amp;IFERROR(INDEX({"▁";"▂";"▃";"▄";"▅";"▆";"▇";"█"},1+ROUND(7*(J36-$O36)/MAX($P36-$O36,0.0000001),0)),"·")&amp;IFERROR(INDEX({"▁";"▂";"▃";"▄";"▅";"▆";"▇";"█"},1+ROUND(7*(K36-$O36)/MAX($P36-$O36,0.0000001),0)),"·")&amp;IFERROR(INDEX({"▁";"▂";"▃";"▄";"▅";"▆";"▇";"█"},1+ROUND(7*(L36-$O36)/MAX($P36-$O36,0.0000001),0)),"·")&amp;IFERROR(INDEX({"▁";"▂";"▃";"▄";"▅";"▆";"▇";"█"},1+ROUND(7*(M36-$O36)/MAX($P36-$O36,0.0000001),0)),"·")&amp;IFERROR(INDEX({"▁";"▂";"▃";"▄";"▅";"▆";"▇";"█"},1+ROUND(7*(N36-$O36)/MAX($P36-$O36,0.0000001),0)),"·")</f>
      </c>
      <c r="F15" s="20">
        <f>Settings!$E$11</f>
      </c>
      <c r="G15" s="17">
        <f>IF(B15="","",IF(Settings!$D$11="Lower is better",IF(B15&lt;=Settings!$E$11,"ON TARGET",IF(B15&lt;=Settings!$E$11*(1+Settings!$F$11),"WATCH","OFF TARGET")),IF(B15&gt;=Settings!$E$11,"ON TARGET",IF(B15&gt;=Settings!$E$11*(1-Settings!$F$11),"WATCH","OFF TARGET"))))</f>
      </c>
    </row>
    <row r="16" ht="26" customHeight="1" spans="1:7" x14ac:dyDescent="0.25">
      <c r="A16" s="12">
        <f>Settings!$B$12</f>
      </c>
      <c r="B16" s="18">
        <f>N37</f>
      </c>
      <c r="C16" s="19">
        <f>IF(M37="","",N37-M37)</f>
      </c>
      <c r="D16" s="19">
        <f>IF(COUNT(J37:M37)=0,"",N37-AVERAGE(J37:M37))</f>
      </c>
      <c r="E16" s="15">
        <f>IFERROR(INDEX({"▁";"▂";"▃";"▄";"▅";"▆";"▇";"█"},1+ROUND(7*(B37-$O37)/MAX($P37-$O37,0.0000001),0)),"·")&amp;IFERROR(INDEX({"▁";"▂";"▃";"▄";"▅";"▆";"▇";"█"},1+ROUND(7*(C37-$O37)/MAX($P37-$O37,0.0000001),0)),"·")&amp;IFERROR(INDEX({"▁";"▂";"▃";"▄";"▅";"▆";"▇";"█"},1+ROUND(7*(D37-$O37)/MAX($P37-$O37,0.0000001),0)),"·")&amp;IFERROR(INDEX({"▁";"▂";"▃";"▄";"▅";"▆";"▇";"█"},1+ROUND(7*(E37-$O37)/MAX($P37-$O37,0.0000001),0)),"·")&amp;IFERROR(INDEX({"▁";"▂";"▃";"▄";"▅";"▆";"▇";"█"},1+ROUND(7*(F37-$O37)/MAX($P37-$O37,0.0000001),0)),"·")&amp;IFERROR(INDEX({"▁";"▂";"▃";"▄";"▅";"▆";"▇";"█"},1+ROUND(7*(G37-$O37)/MAX($P37-$O37,0.0000001),0)),"·")&amp;IFERROR(INDEX({"▁";"▂";"▃";"▄";"▅";"▆";"▇";"█"},1+ROUND(7*(H37-$O37)/MAX($P37-$O37,0.0000001),0)),"·")&amp;IFERROR(INDEX({"▁";"▂";"▃";"▄";"▅";"▆";"▇";"█"},1+ROUND(7*(I37-$O37)/MAX($P37-$O37,0.0000001),0)),"·")&amp;IFERROR(INDEX({"▁";"▂";"▃";"▄";"▅";"▆";"▇";"█"},1+ROUND(7*(J37-$O37)/MAX($P37-$O37,0.0000001),0)),"·")&amp;IFERROR(INDEX({"▁";"▂";"▃";"▄";"▅";"▆";"▇";"█"},1+ROUND(7*(K37-$O37)/MAX($P37-$O37,0.0000001),0)),"·")&amp;IFERROR(INDEX({"▁";"▂";"▃";"▄";"▅";"▆";"▇";"█"},1+ROUND(7*(L37-$O37)/MAX($P37-$O37,0.0000001),0)),"·")&amp;IFERROR(INDEX({"▁";"▂";"▃";"▄";"▅";"▆";"▇";"█"},1+ROUND(7*(M37-$O37)/MAX($P37-$O37,0.0000001),0)),"·")&amp;IFERROR(INDEX({"▁";"▂";"▃";"▄";"▅";"▆";"▇";"█"},1+ROUND(7*(N37-$O37)/MAX($P37-$O37,0.0000001),0)),"·")</f>
      </c>
      <c r="F16" s="20">
        <f>Settings!$E$12</f>
      </c>
      <c r="G16" s="17">
        <f>IF(B16="","",IF(Settings!$D$12="Lower is better",IF(B16&lt;=Settings!$E$12,"ON TARGET",IF(B16&lt;=Settings!$E$12*(1+Settings!$F$12),"WATCH","OFF TARGET")),IF(B16&gt;=Settings!$E$12,"ON TARGET",IF(B16&gt;=Settings!$E$12*(1-Settings!$F$12),"WATCH","OFF TARGET"))))</f>
      </c>
    </row>
    <row r="17" ht="18" customHeight="1" spans="1:7" x14ac:dyDescent="0.25">
      <c r="A17" s="11" t="s">
        <v>28</v>
      </c>
      <c r="B17" s="11"/>
      <c r="C17" s="11"/>
      <c r="D17" s="11"/>
      <c r="E17" s="11"/>
      <c r="F17" s="11"/>
      <c r="G17" s="11"/>
    </row>
    <row r="18" ht="26" customHeight="1" spans="1:7" x14ac:dyDescent="0.25">
      <c r="A18" s="12">
        <f>Settings!$B$13</f>
      </c>
      <c r="B18" s="18">
        <f>N38</f>
      </c>
      <c r="C18" s="19">
        <f>IF(M38="","",N38-M38)</f>
      </c>
      <c r="D18" s="19">
        <f>IF(COUNT(J38:M38)=0,"",N38-AVERAGE(J38:M38))</f>
      </c>
      <c r="E18" s="15">
        <f>IFERROR(INDEX({"▁";"▂";"▃";"▄";"▅";"▆";"▇";"█"},1+ROUND(7*(B38-$O38)/MAX($P38-$O38,0.0000001),0)),"·")&amp;IFERROR(INDEX({"▁";"▂";"▃";"▄";"▅";"▆";"▇";"█"},1+ROUND(7*(C38-$O38)/MAX($P38-$O38,0.0000001),0)),"·")&amp;IFERROR(INDEX({"▁";"▂";"▃";"▄";"▅";"▆";"▇";"█"},1+ROUND(7*(D38-$O38)/MAX($P38-$O38,0.0000001),0)),"·")&amp;IFERROR(INDEX({"▁";"▂";"▃";"▄";"▅";"▆";"▇";"█"},1+ROUND(7*(E38-$O38)/MAX($P38-$O38,0.0000001),0)),"·")&amp;IFERROR(INDEX({"▁";"▂";"▃";"▄";"▅";"▆";"▇";"█"},1+ROUND(7*(F38-$O38)/MAX($P38-$O38,0.0000001),0)),"·")&amp;IFERROR(INDEX({"▁";"▂";"▃";"▄";"▅";"▆";"▇";"█"},1+ROUND(7*(G38-$O38)/MAX($P38-$O38,0.0000001),0)),"·")&amp;IFERROR(INDEX({"▁";"▂";"▃";"▄";"▅";"▆";"▇";"█"},1+ROUND(7*(H38-$O38)/MAX($P38-$O38,0.0000001),0)),"·")&amp;IFERROR(INDEX({"▁";"▂";"▃";"▄";"▅";"▆";"▇";"█"},1+ROUND(7*(I38-$O38)/MAX($P38-$O38,0.0000001),0)),"·")&amp;IFERROR(INDEX({"▁";"▂";"▃";"▄";"▅";"▆";"▇";"█"},1+ROUND(7*(J38-$O38)/MAX($P38-$O38,0.0000001),0)),"·")&amp;IFERROR(INDEX({"▁";"▂";"▃";"▄";"▅";"▆";"▇";"█"},1+ROUND(7*(K38-$O38)/MAX($P38-$O38,0.0000001),0)),"·")&amp;IFERROR(INDEX({"▁";"▂";"▃";"▄";"▅";"▆";"▇";"█"},1+ROUND(7*(L38-$O38)/MAX($P38-$O38,0.0000001),0)),"·")&amp;IFERROR(INDEX({"▁";"▂";"▃";"▄";"▅";"▆";"▇";"█"},1+ROUND(7*(M38-$O38)/MAX($P38-$O38,0.0000001),0)),"·")&amp;IFERROR(INDEX({"▁";"▂";"▃";"▄";"▅";"▆";"▇";"█"},1+ROUND(7*(N38-$O38)/MAX($P38-$O38,0.0000001),0)),"·")</f>
      </c>
      <c r="F18" s="20">
        <f>Settings!$E$13</f>
      </c>
      <c r="G18" s="17">
        <f>IF(B18="","",IF(Settings!$D$13="Lower is better",IF(B18&lt;=Settings!$E$13,"ON TARGET",IF(B18&lt;=Settings!$E$13*(1+Settings!$F$13),"WATCH","OFF TARGET")),IF(B18&gt;=Settings!$E$13,"ON TARGET",IF(B18&gt;=Settings!$E$13*(1-Settings!$F$13),"WATCH","OFF TARGET"))))</f>
      </c>
    </row>
    <row r="19" ht="26" customHeight="1" spans="1:7" x14ac:dyDescent="0.25">
      <c r="A19" s="12">
        <f>Settings!$B$14</f>
      </c>
      <c r="B19" s="13">
        <f>N39</f>
      </c>
      <c r="C19" s="14">
        <f>IF(M39="","",N39-M39)</f>
      </c>
      <c r="D19" s="14">
        <f>IF(COUNT(J39:M39)=0,"",N39-AVERAGE(J39:M39))</f>
      </c>
      <c r="E19" s="15">
        <f>IFERROR(INDEX({"▁";"▂";"▃";"▄";"▅";"▆";"▇";"█"},1+ROUND(7*(B39-$O39)/MAX($P39-$O39,0.0000001),0)),"·")&amp;IFERROR(INDEX({"▁";"▂";"▃";"▄";"▅";"▆";"▇";"█"},1+ROUND(7*(C39-$O39)/MAX($P39-$O39,0.0000001),0)),"·")&amp;IFERROR(INDEX({"▁";"▂";"▃";"▄";"▅";"▆";"▇";"█"},1+ROUND(7*(D39-$O39)/MAX($P39-$O39,0.0000001),0)),"·")&amp;IFERROR(INDEX({"▁";"▂";"▃";"▄";"▅";"▆";"▇";"█"},1+ROUND(7*(E39-$O39)/MAX($P39-$O39,0.0000001),0)),"·")&amp;IFERROR(INDEX({"▁";"▂";"▃";"▄";"▅";"▆";"▇";"█"},1+ROUND(7*(F39-$O39)/MAX($P39-$O39,0.0000001),0)),"·")&amp;IFERROR(INDEX({"▁";"▂";"▃";"▄";"▅";"▆";"▇";"█"},1+ROUND(7*(G39-$O39)/MAX($P39-$O39,0.0000001),0)),"·")&amp;IFERROR(INDEX({"▁";"▂";"▃";"▄";"▅";"▆";"▇";"█"},1+ROUND(7*(H39-$O39)/MAX($P39-$O39,0.0000001),0)),"·")&amp;IFERROR(INDEX({"▁";"▂";"▃";"▄";"▅";"▆";"▇";"█"},1+ROUND(7*(I39-$O39)/MAX($P39-$O39,0.0000001),0)),"·")&amp;IFERROR(INDEX({"▁";"▂";"▃";"▄";"▅";"▆";"▇";"█"},1+ROUND(7*(J39-$O39)/MAX($P39-$O39,0.0000001),0)),"·")&amp;IFERROR(INDEX({"▁";"▂";"▃";"▄";"▅";"▆";"▇";"█"},1+ROUND(7*(K39-$O39)/MAX($P39-$O39,0.0000001),0)),"·")&amp;IFERROR(INDEX({"▁";"▂";"▃";"▄";"▅";"▆";"▇";"█"},1+ROUND(7*(L39-$O39)/MAX($P39-$O39,0.0000001),0)),"·")&amp;IFERROR(INDEX({"▁";"▂";"▃";"▄";"▅";"▆";"▇";"█"},1+ROUND(7*(M39-$O39)/MAX($P39-$O39,0.0000001),0)),"·")&amp;IFERROR(INDEX({"▁";"▂";"▃";"▄";"▅";"▆";"▇";"█"},1+ROUND(7*(N39-$O39)/MAX($P39-$O39,0.0000001),0)),"·")</f>
      </c>
      <c r="F19" s="16">
        <f>Settings!$E$14</f>
      </c>
      <c r="G19" s="17">
        <f>IF(B19="","",IF(Settings!$D$14="Lower is better",IF(B19&lt;=Settings!$E$14,"ON TARGET",IF(B19&lt;=Settings!$E$14*(1+Settings!$F$14),"WATCH","OFF TARGET")),IF(B19&gt;=Settings!$E$14,"ON TARGET",IF(B19&gt;=Settings!$E$14*(1-Settings!$F$14),"WATCH","OFF TARGET"))))</f>
      </c>
    </row>
    <row r="21" spans="1:7" x14ac:dyDescent="0.25">
      <c r="A21" s="7" t="s">
        <v>29</v>
      </c>
      <c r="B21" s="7"/>
      <c r="C21" s="7"/>
      <c r="D21" s="7"/>
      <c r="E21" s="7"/>
      <c r="F21" s="7"/>
      <c r="G21" s="7"/>
    </row>
    <row r="29" hidden="1" spans="1:1" x14ac:dyDescent="0.25">
      <c r="A29" s="7" t="s">
        <v>30</v>
      </c>
    </row>
    <row r="30" hidden="1" spans="1:16" x14ac:dyDescent="0.25">
      <c r="A30" s="27" t="s">
        <v>31</v>
      </c>
      <c r="B30" s="28">
        <f>'Weekly Data'!B5</f>
      </c>
      <c r="C30" s="28">
        <f>'Weekly Data'!C5</f>
      </c>
      <c r="D30" s="28">
        <f>'Weekly Data'!D5</f>
      </c>
      <c r="E30" s="28">
        <f>'Weekly Data'!E5</f>
      </c>
      <c r="F30" s="28">
        <f>'Weekly Data'!F5</f>
      </c>
      <c r="G30" s="28">
        <f>'Weekly Data'!G5</f>
      </c>
      <c r="H30" s="28">
        <f>'Weekly Data'!H5</f>
      </c>
      <c r="I30" s="28">
        <f>'Weekly Data'!I5</f>
      </c>
      <c r="J30" s="28">
        <f>'Weekly Data'!J5</f>
      </c>
      <c r="K30" s="28">
        <f>'Weekly Data'!K5</f>
      </c>
      <c r="L30" s="28">
        <f>'Weekly Data'!L5</f>
      </c>
      <c r="M30" s="28">
        <f>'Weekly Data'!M5</f>
      </c>
      <c r="N30" s="28">
        <f>'Weekly Data'!N5</f>
      </c>
      <c r="O30" s="29">
        <f>MIN(B30:N30)</f>
      </c>
      <c r="P30" s="29">
        <f>MAX(B30:N30)</f>
      </c>
    </row>
    <row r="31" hidden="1" spans="1:16" x14ac:dyDescent="0.25">
      <c r="A31" s="27" t="s">
        <v>32</v>
      </c>
      <c r="B31" s="30">
        <f>'Weekly Data'!B6</f>
      </c>
      <c r="C31" s="30">
        <f>'Weekly Data'!C6</f>
      </c>
      <c r="D31" s="30">
        <f>'Weekly Data'!D6</f>
      </c>
      <c r="E31" s="30">
        <f>'Weekly Data'!E6</f>
      </c>
      <c r="F31" s="30">
        <f>'Weekly Data'!F6</f>
      </c>
      <c r="G31" s="30">
        <f>'Weekly Data'!G6</f>
      </c>
      <c r="H31" s="30">
        <f>'Weekly Data'!H6</f>
      </c>
      <c r="I31" s="30">
        <f>'Weekly Data'!I6</f>
      </c>
      <c r="J31" s="30">
        <f>'Weekly Data'!J6</f>
      </c>
      <c r="K31" s="30">
        <f>'Weekly Data'!K6</f>
      </c>
      <c r="L31" s="30">
        <f>'Weekly Data'!L6</f>
      </c>
      <c r="M31" s="30">
        <f>'Weekly Data'!M6</f>
      </c>
      <c r="N31" s="30">
        <f>'Weekly Data'!N6</f>
      </c>
      <c r="O31" s="29">
        <f>MIN(B31:N31)</f>
      </c>
      <c r="P31" s="29">
        <f>MAX(B31:N31)</f>
      </c>
    </row>
    <row r="32" hidden="1" spans="1:16" x14ac:dyDescent="0.25">
      <c r="A32" s="27" t="s">
        <v>33</v>
      </c>
      <c r="B32" s="28">
        <f>'Weekly Data'!B7</f>
      </c>
      <c r="C32" s="28">
        <f>'Weekly Data'!C7</f>
      </c>
      <c r="D32" s="28">
        <f>'Weekly Data'!D7</f>
      </c>
      <c r="E32" s="28">
        <f>'Weekly Data'!E7</f>
      </c>
      <c r="F32" s="28">
        <f>'Weekly Data'!F7</f>
      </c>
      <c r="G32" s="28">
        <f>'Weekly Data'!G7</f>
      </c>
      <c r="H32" s="28">
        <f>'Weekly Data'!H7</f>
      </c>
      <c r="I32" s="28">
        <f>'Weekly Data'!I7</f>
      </c>
      <c r="J32" s="28">
        <f>'Weekly Data'!J7</f>
      </c>
      <c r="K32" s="28">
        <f>'Weekly Data'!K7</f>
      </c>
      <c r="L32" s="28">
        <f>'Weekly Data'!L7</f>
      </c>
      <c r="M32" s="28">
        <f>'Weekly Data'!M7</f>
      </c>
      <c r="N32" s="28">
        <f>'Weekly Data'!N7</f>
      </c>
      <c r="O32" s="29">
        <f>MIN(B32:N32)</f>
      </c>
      <c r="P32" s="29">
        <f>MAX(B32:N32)</f>
      </c>
    </row>
    <row r="33" hidden="1" spans="1:16" x14ac:dyDescent="0.25">
      <c r="A33" s="27" t="s">
        <v>34</v>
      </c>
      <c r="B33" s="30">
        <f>'Weekly Data'!B8</f>
      </c>
      <c r="C33" s="30">
        <f>'Weekly Data'!C8</f>
      </c>
      <c r="D33" s="30">
        <f>'Weekly Data'!D8</f>
      </c>
      <c r="E33" s="30">
        <f>'Weekly Data'!E8</f>
      </c>
      <c r="F33" s="30">
        <f>'Weekly Data'!F8</f>
      </c>
      <c r="G33" s="30">
        <f>'Weekly Data'!G8</f>
      </c>
      <c r="H33" s="30">
        <f>'Weekly Data'!H8</f>
      </c>
      <c r="I33" s="30">
        <f>'Weekly Data'!I8</f>
      </c>
      <c r="J33" s="30">
        <f>'Weekly Data'!J8</f>
      </c>
      <c r="K33" s="30">
        <f>'Weekly Data'!K8</f>
      </c>
      <c r="L33" s="30">
        <f>'Weekly Data'!L8</f>
      </c>
      <c r="M33" s="30">
        <f>'Weekly Data'!M8</f>
      </c>
      <c r="N33" s="30">
        <f>'Weekly Data'!N8</f>
      </c>
      <c r="O33" s="29">
        <f>MIN(B33:N33)</f>
      </c>
      <c r="P33" s="29">
        <f>MAX(B33:N33)</f>
      </c>
    </row>
    <row r="34" hidden="1" spans="1:16" x14ac:dyDescent="0.25">
      <c r="A34" s="27" t="s">
        <v>35</v>
      </c>
      <c r="B34" s="31">
        <f>'Weekly Data'!B9</f>
      </c>
      <c r="C34" s="31">
        <f>'Weekly Data'!C9</f>
      </c>
      <c r="D34" s="31">
        <f>'Weekly Data'!D9</f>
      </c>
      <c r="E34" s="31">
        <f>'Weekly Data'!E9</f>
      </c>
      <c r="F34" s="31">
        <f>'Weekly Data'!F9</f>
      </c>
      <c r="G34" s="31">
        <f>'Weekly Data'!G9</f>
      </c>
      <c r="H34" s="31">
        <f>'Weekly Data'!H9</f>
      </c>
      <c r="I34" s="31">
        <f>'Weekly Data'!I9</f>
      </c>
      <c r="J34" s="31">
        <f>'Weekly Data'!J9</f>
      </c>
      <c r="K34" s="31">
        <f>'Weekly Data'!K9</f>
      </c>
      <c r="L34" s="31">
        <f>'Weekly Data'!L9</f>
      </c>
      <c r="M34" s="31">
        <f>'Weekly Data'!M9</f>
      </c>
      <c r="N34" s="31">
        <f>'Weekly Data'!N9</f>
      </c>
      <c r="O34" s="29">
        <f>MIN(B34:N34)</f>
      </c>
      <c r="P34" s="29">
        <f>MAX(B34:N34)</f>
      </c>
    </row>
    <row r="35" hidden="1" spans="1:16" x14ac:dyDescent="0.25">
      <c r="A35" s="27" t="s">
        <v>36</v>
      </c>
      <c r="B35" s="32">
        <f>'Weekly Data'!B10</f>
      </c>
      <c r="C35" s="32">
        <f>'Weekly Data'!C10</f>
      </c>
      <c r="D35" s="32">
        <f>'Weekly Data'!D10</f>
      </c>
      <c r="E35" s="32">
        <f>'Weekly Data'!E10</f>
      </c>
      <c r="F35" s="32">
        <f>'Weekly Data'!F10</f>
      </c>
      <c r="G35" s="32">
        <f>'Weekly Data'!G10</f>
      </c>
      <c r="H35" s="32">
        <f>'Weekly Data'!H10</f>
      </c>
      <c r="I35" s="32">
        <f>'Weekly Data'!I10</f>
      </c>
      <c r="J35" s="32">
        <f>'Weekly Data'!J10</f>
      </c>
      <c r="K35" s="32">
        <f>'Weekly Data'!K10</f>
      </c>
      <c r="L35" s="32">
        <f>'Weekly Data'!L10</f>
      </c>
      <c r="M35" s="32">
        <f>'Weekly Data'!M10</f>
      </c>
      <c r="N35" s="32">
        <f>'Weekly Data'!N10</f>
      </c>
      <c r="O35" s="29">
        <f>MIN(B35:N35)</f>
      </c>
      <c r="P35" s="29">
        <f>MAX(B35:N35)</f>
      </c>
    </row>
    <row r="36" hidden="1" spans="1:16" x14ac:dyDescent="0.25">
      <c r="A36" s="27" t="s">
        <v>37</v>
      </c>
      <c r="B36" s="30">
        <f>'Weekly Data'!B11</f>
      </c>
      <c r="C36" s="30">
        <f>'Weekly Data'!C11</f>
      </c>
      <c r="D36" s="30">
        <f>'Weekly Data'!D11</f>
      </c>
      <c r="E36" s="30">
        <f>'Weekly Data'!E11</f>
      </c>
      <c r="F36" s="30">
        <f>'Weekly Data'!F11</f>
      </c>
      <c r="G36" s="30">
        <f>'Weekly Data'!G11</f>
      </c>
      <c r="H36" s="30">
        <f>'Weekly Data'!H11</f>
      </c>
      <c r="I36" s="30">
        <f>'Weekly Data'!I11</f>
      </c>
      <c r="J36" s="30">
        <f>'Weekly Data'!J11</f>
      </c>
      <c r="K36" s="30">
        <f>'Weekly Data'!K11</f>
      </c>
      <c r="L36" s="30">
        <f>'Weekly Data'!L11</f>
      </c>
      <c r="M36" s="30">
        <f>'Weekly Data'!M11</f>
      </c>
      <c r="N36" s="30">
        <f>'Weekly Data'!N11</f>
      </c>
      <c r="O36" s="29">
        <f>MIN(B36:N36)</f>
      </c>
      <c r="P36" s="29">
        <f>MAX(B36:N36)</f>
      </c>
    </row>
    <row r="37" hidden="1" spans="1:16" x14ac:dyDescent="0.25">
      <c r="A37" s="27" t="s">
        <v>38</v>
      </c>
      <c r="B37" s="30">
        <f>'Weekly Data'!B12</f>
      </c>
      <c r="C37" s="30">
        <f>'Weekly Data'!C12</f>
      </c>
      <c r="D37" s="30">
        <f>'Weekly Data'!D12</f>
      </c>
      <c r="E37" s="30">
        <f>'Weekly Data'!E12</f>
      </c>
      <c r="F37" s="30">
        <f>'Weekly Data'!F12</f>
      </c>
      <c r="G37" s="30">
        <f>'Weekly Data'!G12</f>
      </c>
      <c r="H37" s="30">
        <f>'Weekly Data'!H12</f>
      </c>
      <c r="I37" s="30">
        <f>'Weekly Data'!I12</f>
      </c>
      <c r="J37" s="30">
        <f>'Weekly Data'!J12</f>
      </c>
      <c r="K37" s="30">
        <f>'Weekly Data'!K12</f>
      </c>
      <c r="L37" s="30">
        <f>'Weekly Data'!L12</f>
      </c>
      <c r="M37" s="30">
        <f>'Weekly Data'!M12</f>
      </c>
      <c r="N37" s="30">
        <f>'Weekly Data'!N12</f>
      </c>
      <c r="O37" s="29">
        <f>MIN(B37:N37)</f>
      </c>
      <c r="P37" s="29">
        <f>MAX(B37:N37)</f>
      </c>
    </row>
    <row r="38" hidden="1" spans="1:16" x14ac:dyDescent="0.25">
      <c r="A38" s="27" t="s">
        <v>39</v>
      </c>
      <c r="B38" s="30">
        <f>'Weekly Data'!B13</f>
      </c>
      <c r="C38" s="30">
        <f>'Weekly Data'!C13</f>
      </c>
      <c r="D38" s="30">
        <f>'Weekly Data'!D13</f>
      </c>
      <c r="E38" s="30">
        <f>'Weekly Data'!E13</f>
      </c>
      <c r="F38" s="30">
        <f>'Weekly Data'!F13</f>
      </c>
      <c r="G38" s="30">
        <f>'Weekly Data'!G13</f>
      </c>
      <c r="H38" s="30">
        <f>'Weekly Data'!H13</f>
      </c>
      <c r="I38" s="30">
        <f>'Weekly Data'!I13</f>
      </c>
      <c r="J38" s="30">
        <f>'Weekly Data'!J13</f>
      </c>
      <c r="K38" s="30">
        <f>'Weekly Data'!K13</f>
      </c>
      <c r="L38" s="30">
        <f>'Weekly Data'!L13</f>
      </c>
      <c r="M38" s="30">
        <f>'Weekly Data'!M13</f>
      </c>
      <c r="N38" s="30">
        <f>'Weekly Data'!N13</f>
      </c>
      <c r="O38" s="29">
        <f>MIN(B38:N38)</f>
      </c>
      <c r="P38" s="29">
        <f>MAX(B38:N38)</f>
      </c>
    </row>
    <row r="39" hidden="1" spans="1:16" x14ac:dyDescent="0.25">
      <c r="A39" s="27" t="s">
        <v>40</v>
      </c>
      <c r="B39" s="28">
        <f>'Weekly Data'!B14</f>
      </c>
      <c r="C39" s="28">
        <f>'Weekly Data'!C14</f>
      </c>
      <c r="D39" s="28">
        <f>'Weekly Data'!D14</f>
      </c>
      <c r="E39" s="28">
        <f>'Weekly Data'!E14</f>
      </c>
      <c r="F39" s="28">
        <f>'Weekly Data'!F14</f>
      </c>
      <c r="G39" s="28">
        <f>'Weekly Data'!G14</f>
      </c>
      <c r="H39" s="28">
        <f>'Weekly Data'!H14</f>
      </c>
      <c r="I39" s="28">
        <f>'Weekly Data'!I14</f>
      </c>
      <c r="J39" s="28">
        <f>'Weekly Data'!J14</f>
      </c>
      <c r="K39" s="28">
        <f>'Weekly Data'!K14</f>
      </c>
      <c r="L39" s="28">
        <f>'Weekly Data'!L14</f>
      </c>
      <c r="M39" s="28">
        <f>'Weekly Data'!M14</f>
      </c>
      <c r="N39" s="28">
        <f>'Weekly Data'!N14</f>
      </c>
      <c r="O39" s="29">
        <f>MIN(B39:N39)</f>
      </c>
      <c r="P39" s="29">
        <f>MAX(B39:N39)</f>
      </c>
    </row>
  </sheetData>
  <mergeCells count="9">
    <mergeCell ref="A1:G1"/>
    <mergeCell ref="C2:E2"/>
    <mergeCell ref="F2:G2"/>
    <mergeCell ref="A5:G5"/>
    <mergeCell ref="A7:G7"/>
    <mergeCell ref="A10:G10"/>
    <mergeCell ref="A13:G13"/>
    <mergeCell ref="A17:G17"/>
    <mergeCell ref="A21:G21"/>
  </mergeCells>
  <conditionalFormatting sqref="G6">
    <cfRule type="containsText" dxfId="0" priority="1">
      <formula>NOT(ISERROR(SEARCH("OFF TARGET",G6)))</formula>
    </cfRule>
    <cfRule type="containsText" dxfId="1" priority="2">
      <formula>NOT(ISERROR(SEARCH("WATCH",G6)))</formula>
    </cfRule>
    <cfRule type="containsText" dxfId="2" priority="3">
      <formula>NOT(ISERROR(SEARCH("ON TARGET",G6)))</formula>
    </cfRule>
  </conditionalFormatting>
  <conditionalFormatting sqref="G8">
    <cfRule type="containsText" dxfId="3" priority="1">
      <formula>NOT(ISERROR(SEARCH("OFF TARGET",G8)))</formula>
    </cfRule>
    <cfRule type="containsText" dxfId="4" priority="2">
      <formula>NOT(ISERROR(SEARCH("WATCH",G8)))</formula>
    </cfRule>
    <cfRule type="containsText" dxfId="5" priority="3">
      <formula>NOT(ISERROR(SEARCH("ON TARGET",G8)))</formula>
    </cfRule>
  </conditionalFormatting>
  <conditionalFormatting sqref="G9">
    <cfRule type="containsText" dxfId="6" priority="1">
      <formula>NOT(ISERROR(SEARCH("OFF TARGET",G9)))</formula>
    </cfRule>
    <cfRule type="containsText" dxfId="7" priority="2">
      <formula>NOT(ISERROR(SEARCH("WATCH",G9)))</formula>
    </cfRule>
    <cfRule type="containsText" dxfId="8" priority="3">
      <formula>NOT(ISERROR(SEARCH("ON TARGET",G9)))</formula>
    </cfRule>
  </conditionalFormatting>
  <conditionalFormatting sqref="G11">
    <cfRule type="containsText" dxfId="9" priority="1">
      <formula>NOT(ISERROR(SEARCH("OFF TARGET",G11)))</formula>
    </cfRule>
    <cfRule type="containsText" dxfId="10" priority="2">
      <formula>NOT(ISERROR(SEARCH("WATCH",G11)))</formula>
    </cfRule>
    <cfRule type="containsText" dxfId="11" priority="3">
      <formula>NOT(ISERROR(SEARCH("ON TARGET",G11)))</formula>
    </cfRule>
  </conditionalFormatting>
  <conditionalFormatting sqref="G12">
    <cfRule type="containsText" dxfId="12" priority="1">
      <formula>NOT(ISERROR(SEARCH("OFF TARGET",G12)))</formula>
    </cfRule>
    <cfRule type="containsText" dxfId="13" priority="2">
      <formula>NOT(ISERROR(SEARCH("WATCH",G12)))</formula>
    </cfRule>
    <cfRule type="containsText" dxfId="14" priority="3">
      <formula>NOT(ISERROR(SEARCH("ON TARGET",G12)))</formula>
    </cfRule>
  </conditionalFormatting>
  <conditionalFormatting sqref="G14">
    <cfRule type="containsText" dxfId="15" priority="1">
      <formula>NOT(ISERROR(SEARCH("OFF TARGET",G14)))</formula>
    </cfRule>
    <cfRule type="containsText" dxfId="16" priority="2">
      <formula>NOT(ISERROR(SEARCH("WATCH",G14)))</formula>
    </cfRule>
    <cfRule type="containsText" dxfId="17" priority="3">
      <formula>NOT(ISERROR(SEARCH("ON TARGET",G14)))</formula>
    </cfRule>
  </conditionalFormatting>
  <conditionalFormatting sqref="G15">
    <cfRule type="containsText" dxfId="18" priority="1">
      <formula>NOT(ISERROR(SEARCH("OFF TARGET",G15)))</formula>
    </cfRule>
    <cfRule type="containsText" dxfId="19" priority="2">
      <formula>NOT(ISERROR(SEARCH("WATCH",G15)))</formula>
    </cfRule>
    <cfRule type="containsText" dxfId="20" priority="3">
      <formula>NOT(ISERROR(SEARCH("ON TARGET",G15)))</formula>
    </cfRule>
  </conditionalFormatting>
  <conditionalFormatting sqref="G16">
    <cfRule type="containsText" dxfId="21" priority="1">
      <formula>NOT(ISERROR(SEARCH("OFF TARGET",G16)))</formula>
    </cfRule>
    <cfRule type="containsText" dxfId="22" priority="2">
      <formula>NOT(ISERROR(SEARCH("WATCH",G16)))</formula>
    </cfRule>
    <cfRule type="containsText" dxfId="23" priority="3">
      <formula>NOT(ISERROR(SEARCH("ON TARGET",G16)))</formula>
    </cfRule>
  </conditionalFormatting>
  <conditionalFormatting sqref="G18">
    <cfRule type="containsText" dxfId="24" priority="1">
      <formula>NOT(ISERROR(SEARCH("OFF TARGET",G18)))</formula>
    </cfRule>
    <cfRule type="containsText" dxfId="25" priority="2">
      <formula>NOT(ISERROR(SEARCH("WATCH",G18)))</formula>
    </cfRule>
    <cfRule type="containsText" dxfId="26" priority="3">
      <formula>NOT(ISERROR(SEARCH("ON TARGET",G18)))</formula>
    </cfRule>
  </conditionalFormatting>
  <conditionalFormatting sqref="G19">
    <cfRule type="containsText" dxfId="27" priority="1">
      <formula>NOT(ISERROR(SEARCH("OFF TARGET",G19)))</formula>
    </cfRule>
    <cfRule type="containsText" dxfId="28" priority="2">
      <formula>NOT(ISERROR(SEARCH("WATCH",G19)))</formula>
    </cfRule>
    <cfRule type="containsText" dxfId="29" priority="3">
      <formula>NOT(ISERROR(SEARCH("ON TARGET",G19)))</formula>
    </cfRule>
  </conditionalFormatting>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howGridLines="0"/>
  </sheetViews>
  <sheetFormatPr defaultRowHeight="15" outlineLevelRow="0" outlineLevelCol="0" x14ac:dyDescent="55"/>
  <cols>
    <col min="1" max="1" width="34" customWidth="1"/>
    <col min="2" max="3" width="12.5" customWidth="1"/>
    <col min="4" max="4" width="12" customWidth="1"/>
    <col min="5" max="5" width="16" customWidth="1"/>
    <col min="6" max="7" width="14" customWidth="1"/>
    <col min="8" max="8" width="12" customWidth="1"/>
  </cols>
  <sheetData>
    <row r="1" ht="56" customHeight="1" spans="1:8" x14ac:dyDescent="0.25">
      <c r="A1" s="4" t="s">
        <v>41</v>
      </c>
      <c r="B1" s="4"/>
      <c r="C1" s="4"/>
      <c r="D1" s="4"/>
      <c r="E1" s="4"/>
      <c r="F1" s="4"/>
      <c r="G1" s="4"/>
      <c r="H1" s="4"/>
    </row>
    <row r="2" spans="1:8" x14ac:dyDescent="0.25">
      <c r="A2" s="7" t="s">
        <v>42</v>
      </c>
      <c r="B2" s="7"/>
      <c r="C2" s="7"/>
      <c r="D2" s="7"/>
      <c r="E2" s="7"/>
      <c r="F2" s="7"/>
      <c r="G2" s="7"/>
      <c r="H2" s="7"/>
    </row>
    <row r="4" spans="1:8" x14ac:dyDescent="0.25">
      <c r="A4" s="9" t="s">
        <v>17</v>
      </c>
      <c r="B4" s="10" t="s">
        <v>18</v>
      </c>
      <c r="C4" s="10" t="s">
        <v>22</v>
      </c>
      <c r="D4" s="10" t="s">
        <v>43</v>
      </c>
      <c r="E4" s="10" t="s">
        <v>44</v>
      </c>
      <c r="F4" s="10" t="s">
        <v>45</v>
      </c>
      <c r="G4" s="10" t="s">
        <v>46</v>
      </c>
      <c r="H4" s="10" t="s">
        <v>47</v>
      </c>
    </row>
    <row r="5" ht="20" customHeight="1" spans="1:8" x14ac:dyDescent="0.25">
      <c r="A5" s="5">
        <f>Settings!$B$5</f>
      </c>
      <c r="B5" s="33">
        <f>Scoreboard!B6</f>
      </c>
      <c r="C5" s="33">
        <f>Settings!$E$5</f>
      </c>
      <c r="D5" s="34">
        <f>IF(Settings!$D$5="Lower is better",MAX(0,Scoreboard!B6-Settings!$E$5),MAX(0,Settings!$E$5-Scoreboard!B6))*1</f>
      </c>
      <c r="E5" s="35">
        <f>Settings!$G$5</f>
      </c>
      <c r="F5" s="36">
        <f>D5*E5</f>
      </c>
      <c r="G5" s="35">
        <f>F5*52</f>
      </c>
      <c r="H5" s="37">
        <f>Settings!$I$5</f>
      </c>
    </row>
    <row r="6" ht="20" customHeight="1" spans="1:8" x14ac:dyDescent="0.25">
      <c r="A6" s="38">
        <f>Settings!$B$6</f>
      </c>
      <c r="B6" s="39">
        <f>Scoreboard!B8</f>
      </c>
      <c r="C6" s="39">
        <f>Settings!$E$6</f>
      </c>
      <c r="D6" s="40">
        <f>IF(Settings!$D$6="Lower is better",MAX(0,Scoreboard!B8-Settings!$E$6),MAX(0,Settings!$E$6-Scoreboard!B8))*100</f>
      </c>
      <c r="E6" s="41">
        <f>Settings!$G$6</f>
      </c>
      <c r="F6" s="42">
        <f>D6*E6</f>
      </c>
      <c r="G6" s="41">
        <f>F6*52</f>
      </c>
      <c r="H6" s="43">
        <f>Settings!$I$6</f>
      </c>
    </row>
    <row r="7" ht="20" customHeight="1" spans="1:8" x14ac:dyDescent="0.25">
      <c r="A7" s="5">
        <f>Settings!$B$7</f>
      </c>
      <c r="B7" s="33">
        <f>Scoreboard!B9</f>
      </c>
      <c r="C7" s="33">
        <f>Settings!$E$7</f>
      </c>
      <c r="D7" s="34">
        <f>IF(Settings!$D$7="Lower is better",MAX(0,Scoreboard!B9-Settings!$E$7),MAX(0,Settings!$E$7-Scoreboard!B9))*1</f>
      </c>
      <c r="E7" s="35">
        <f>Settings!$G$7</f>
      </c>
      <c r="F7" s="36">
        <f>D7*E7</f>
      </c>
      <c r="G7" s="35">
        <f>F7*52</f>
      </c>
      <c r="H7" s="37">
        <f>Settings!$I$7</f>
      </c>
    </row>
    <row r="8" ht="20" customHeight="1" spans="1:8" x14ac:dyDescent="0.25">
      <c r="A8" s="38">
        <f>Settings!$B$8</f>
      </c>
      <c r="B8" s="39">
        <f>Scoreboard!B11</f>
      </c>
      <c r="C8" s="39">
        <f>Settings!$E$8</f>
      </c>
      <c r="D8" s="40">
        <f>IF(Settings!$D$8="Lower is better",MAX(0,Scoreboard!B11-Settings!$E$8),MAX(0,Settings!$E$8-Scoreboard!B11))*100</f>
      </c>
      <c r="E8" s="41">
        <f>Settings!$G$8</f>
      </c>
      <c r="F8" s="42">
        <f>D8*E8</f>
      </c>
      <c r="G8" s="41">
        <f>F8*52</f>
      </c>
      <c r="H8" s="43">
        <f>Settings!$I$8</f>
      </c>
    </row>
    <row r="9" ht="20" customHeight="1" spans="1:8" x14ac:dyDescent="0.25">
      <c r="A9" s="5">
        <f>Settings!$B$9</f>
      </c>
      <c r="B9" s="44">
        <f>Scoreboard!B12</f>
      </c>
      <c r="C9" s="44">
        <f>Settings!$E$9</f>
      </c>
      <c r="D9" s="34">
        <f>IF(Settings!$D$9="Lower is better",MAX(0,Scoreboard!B12-Settings!$E$9),MAX(0,Settings!$E$9-Scoreboard!B12))*1</f>
      </c>
      <c r="E9" s="35">
        <f>Settings!$G$9</f>
      </c>
      <c r="F9" s="36">
        <f>D9*E9</f>
      </c>
      <c r="G9" s="35">
        <f>F9*52</f>
      </c>
      <c r="H9" s="37">
        <f>Settings!$I$9</f>
      </c>
    </row>
    <row r="10" ht="20" customHeight="1" spans="1:8" x14ac:dyDescent="0.25">
      <c r="A10" s="38">
        <f>Settings!$B$10</f>
      </c>
      <c r="B10" s="41">
        <f>Scoreboard!B14</f>
      </c>
      <c r="C10" s="41">
        <f>Settings!$E$10</f>
      </c>
      <c r="D10" s="40">
        <f>IF(Settings!$D$10="Lower is better",MAX(0,Scoreboard!B14-Settings!$E$10),MAX(0,Settings!$E$10-Scoreboard!B14))*1</f>
      </c>
      <c r="E10" s="41">
        <f>Settings!$G$10</f>
      </c>
      <c r="F10" s="42">
        <f>D10*E10</f>
      </c>
      <c r="G10" s="41">
        <f>F10*52</f>
      </c>
      <c r="H10" s="43">
        <f>Settings!$I$10</f>
      </c>
    </row>
    <row r="11" ht="20" customHeight="1" spans="1:8" x14ac:dyDescent="0.25">
      <c r="A11" s="5">
        <f>Settings!$B$11</f>
      </c>
      <c r="B11" s="45">
        <f>Scoreboard!B15</f>
      </c>
      <c r="C11" s="45">
        <f>Settings!$E$11</f>
      </c>
      <c r="D11" s="34">
        <f>IF(Settings!$D$11="Lower is better",MAX(0,Scoreboard!B15-Settings!$E$11),MAX(0,Settings!$E$11-Scoreboard!B15))*100</f>
      </c>
      <c r="E11" s="35">
        <f>Settings!$G$11</f>
      </c>
      <c r="F11" s="36">
        <f>D11*E11</f>
      </c>
      <c r="G11" s="35">
        <f>F11*52</f>
      </c>
      <c r="H11" s="37">
        <f>Settings!$I$11</f>
      </c>
    </row>
    <row r="12" ht="20" customHeight="1" spans="1:8" x14ac:dyDescent="0.25">
      <c r="A12" s="38">
        <f>Settings!$B$12</f>
      </c>
      <c r="B12" s="39">
        <f>Scoreboard!B16</f>
      </c>
      <c r="C12" s="39">
        <f>Settings!$E$12</f>
      </c>
      <c r="D12" s="40">
        <f>IF(Settings!$D$12="Lower is better",MAX(0,Scoreboard!B16-Settings!$E$12),MAX(0,Settings!$E$12-Scoreboard!B16))*100</f>
      </c>
      <c r="E12" s="41">
        <f>Settings!$G$12</f>
      </c>
      <c r="F12" s="42">
        <f>D12*E12</f>
      </c>
      <c r="G12" s="41">
        <f>F12*52</f>
      </c>
      <c r="H12" s="43">
        <f>Settings!$I$12</f>
      </c>
    </row>
    <row r="13" ht="20" customHeight="1" spans="1:8" x14ac:dyDescent="0.25">
      <c r="A13" s="5">
        <f>Settings!$B$13</f>
      </c>
      <c r="B13" s="45">
        <f>Scoreboard!B18</f>
      </c>
      <c r="C13" s="45">
        <f>Settings!$E$13</f>
      </c>
      <c r="D13" s="34">
        <f>IF(Settings!$D$13="Lower is better",MAX(0,Scoreboard!B18-Settings!$E$13),MAX(0,Settings!$E$13-Scoreboard!B18))*100</f>
      </c>
      <c r="E13" s="35">
        <f>Settings!$G$13</f>
      </c>
      <c r="F13" s="36">
        <f>D13*E13</f>
      </c>
      <c r="G13" s="35">
        <f>F13*52</f>
      </c>
      <c r="H13" s="37">
        <f>Settings!$I$13</f>
      </c>
    </row>
    <row r="14" ht="20" customHeight="1" spans="1:8" x14ac:dyDescent="0.25">
      <c r="A14" s="38">
        <f>Settings!$B$14</f>
      </c>
      <c r="B14" s="46">
        <f>Scoreboard!B19</f>
      </c>
      <c r="C14" s="46">
        <f>Settings!$E$14</f>
      </c>
      <c r="D14" s="40">
        <f>IF(Settings!$D$14="Lower is better",MAX(0,Scoreboard!B19-Settings!$E$14),MAX(0,Settings!$E$14-Scoreboard!B19))*1</f>
      </c>
      <c r="E14" s="41">
        <f>Settings!$G$14</f>
      </c>
      <c r="F14" s="42">
        <f>D14*E14</f>
      </c>
      <c r="G14" s="41">
        <f>F14*52</f>
      </c>
      <c r="H14" s="43">
        <f>Settings!$I$14</f>
      </c>
    </row>
    <row r="16" spans="1:8" x14ac:dyDescent="0.25">
      <c r="A16" s="47" t="s">
        <v>48</v>
      </c>
      <c r="B16" s="48"/>
      <c r="C16" s="48"/>
      <c r="D16" s="48"/>
      <c r="E16" s="48"/>
      <c r="F16" s="49">
        <f>SUM(F5:F14)</f>
      </c>
      <c r="G16" s="49">
        <f>SUM(G5:G14)</f>
      </c>
      <c r="H16" s="48"/>
    </row>
    <row r="18" spans="1:8" x14ac:dyDescent="0.25">
      <c r="A18" s="50" t="s">
        <v>49</v>
      </c>
      <c r="B18" s="50"/>
      <c r="C18" s="50"/>
      <c r="D18" s="50"/>
      <c r="E18" s="50"/>
      <c r="F18" s="50"/>
      <c r="G18" s="50"/>
      <c r="H18" s="50"/>
    </row>
    <row r="19" spans="1:8" x14ac:dyDescent="0.25">
      <c r="A19" s="50"/>
      <c r="B19" s="50"/>
      <c r="C19" s="50"/>
      <c r="D19" s="50"/>
      <c r="E19" s="50"/>
      <c r="F19" s="50"/>
      <c r="G19" s="50"/>
      <c r="H19" s="50"/>
    </row>
  </sheetData>
  <mergeCells count="3">
    <mergeCell ref="A1:H1"/>
    <mergeCell ref="A2:H2"/>
    <mergeCell ref="A18:H19"/>
  </mergeCells>
  <conditionalFormatting sqref="H5:H14">
    <cfRule type="containsText" dxfId="30" priority="1">
      <formula>NOT(ISERROR(SEARCH("Low",H5)))</formula>
    </cfRule>
    <cfRule type="containsText" dxfId="31" priority="2">
      <formula>NOT(ISERROR(SEARCH("Medium",H5)))</formula>
    </cfRule>
  </conditionalFormatting>
  <pageMargins left="0.7" right="0.7" top="0.75" bottom="0.75" header="0.3" footer="0.3"/>
  <pageSetup orientation="portrait" horizontalDpi="4294967295" verticalDpi="4294967295" scale="100" fitToWidth="1" fitToHeight="1"/>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howGridLines="0">
      <pane ySplit="4" topLeftCell="A5" activePane="bottomLeft" state="frozen"/>
      <selection pane="bottomLeft"/>
    </sheetView>
  </sheetViews>
  <sheetFormatPr defaultRowHeight="15" outlineLevelRow="0" outlineLevelCol="0" x14ac:dyDescent="55"/>
  <cols>
    <col min="1" max="1" width="11" customWidth="1"/>
    <col min="2" max="2" width="24" customWidth="1"/>
    <col min="3" max="3" width="44" customWidth="1"/>
    <col min="4" max="4" width="15" customWidth="1"/>
    <col min="5" max="5" width="44" customWidth="1"/>
    <col min="6" max="6" width="11" customWidth="1"/>
    <col min="7" max="8" width="12" customWidth="1"/>
  </cols>
  <sheetData>
    <row r="1" ht="56" customHeight="1" spans="1:8" x14ac:dyDescent="0.25">
      <c r="A1" s="4" t="s">
        <v>50</v>
      </c>
      <c r="B1" s="4"/>
      <c r="C1" s="4"/>
      <c r="D1" s="4"/>
      <c r="E1" s="4"/>
      <c r="F1" s="4"/>
      <c r="G1" s="4"/>
      <c r="H1" s="4"/>
    </row>
    <row r="2" spans="1:8" x14ac:dyDescent="0.25">
      <c r="A2" s="7" t="s">
        <v>51</v>
      </c>
      <c r="B2" s="7"/>
      <c r="C2" s="7"/>
      <c r="D2" s="7"/>
      <c r="E2" s="7"/>
      <c r="F2" s="7"/>
      <c r="G2" s="7"/>
      <c r="H2" s="7"/>
    </row>
    <row r="4" spans="1:8" x14ac:dyDescent="0.25">
      <c r="A4" s="10" t="s">
        <v>52</v>
      </c>
      <c r="B4" s="10" t="s">
        <v>17</v>
      </c>
      <c r="C4" s="9" t="s">
        <v>53</v>
      </c>
      <c r="D4" s="10" t="s">
        <v>54</v>
      </c>
      <c r="E4" s="9" t="s">
        <v>55</v>
      </c>
      <c r="F4" s="10" t="s">
        <v>56</v>
      </c>
      <c r="G4" s="10"/>
      <c r="H4" s="10" t="s">
        <v>23</v>
      </c>
    </row>
    <row r="5" ht="34" customHeight="1" spans="1:8" x14ac:dyDescent="0.25">
      <c r="A5" s="51" t="s">
        <v>57</v>
      </c>
      <c r="B5" s="52" t="s">
        <v>32</v>
      </c>
      <c r="C5" s="53" t="s">
        <v>58</v>
      </c>
      <c r="D5" s="51" t="s">
        <v>59</v>
      </c>
      <c r="E5" s="53" t="s">
        <v>60</v>
      </c>
      <c r="F5" s="51" t="s">
        <v>61</v>
      </c>
      <c r="G5" s="51"/>
      <c r="H5" s="54" t="s">
        <v>62</v>
      </c>
    </row>
    <row r="6" ht="34" customHeight="1" spans="1:8" x14ac:dyDescent="0.25">
      <c r="A6" s="51" t="s">
        <v>63</v>
      </c>
      <c r="B6" s="52" t="s">
        <v>35</v>
      </c>
      <c r="C6" s="53" t="s">
        <v>64</v>
      </c>
      <c r="D6" s="51" t="s">
        <v>65</v>
      </c>
      <c r="E6" s="53" t="s">
        <v>66</v>
      </c>
      <c r="F6" s="51" t="s">
        <v>67</v>
      </c>
      <c r="G6" s="51"/>
      <c r="H6" s="54" t="s">
        <v>68</v>
      </c>
    </row>
    <row r="7" ht="34" customHeight="1" spans="1:8" x14ac:dyDescent="0.25">
      <c r="A7" s="51" t="s">
        <v>69</v>
      </c>
      <c r="B7" s="52" t="s">
        <v>37</v>
      </c>
      <c r="C7" s="53" t="s">
        <v>70</v>
      </c>
      <c r="D7" s="51" t="s">
        <v>71</v>
      </c>
      <c r="E7" s="53" t="s">
        <v>72</v>
      </c>
      <c r="F7" s="51" t="s">
        <v>73</v>
      </c>
      <c r="G7" s="51"/>
      <c r="H7" s="54" t="s">
        <v>74</v>
      </c>
    </row>
    <row r="8" ht="20" customHeight="1" spans="1:8" x14ac:dyDescent="0.25">
      <c r="A8" s="51"/>
      <c r="B8" s="52"/>
      <c r="C8" s="53"/>
      <c r="D8" s="51"/>
      <c r="E8" s="53"/>
      <c r="F8" s="51"/>
      <c r="G8" s="51"/>
      <c r="H8" s="54"/>
    </row>
    <row r="9" ht="20" customHeight="1" spans="1:8" x14ac:dyDescent="0.25">
      <c r="A9" s="51"/>
      <c r="B9" s="52"/>
      <c r="C9" s="53"/>
      <c r="D9" s="51"/>
      <c r="E9" s="53"/>
      <c r="F9" s="51"/>
      <c r="G9" s="51"/>
      <c r="H9" s="54"/>
    </row>
    <row r="10" ht="20" customHeight="1" spans="1:8" x14ac:dyDescent="0.25">
      <c r="A10" s="51"/>
      <c r="B10" s="52"/>
      <c r="C10" s="53"/>
      <c r="D10" s="51"/>
      <c r="E10" s="53"/>
      <c r="F10" s="51"/>
      <c r="G10" s="51"/>
      <c r="H10" s="54"/>
    </row>
    <row r="11" ht="20" customHeight="1" spans="1:8" x14ac:dyDescent="0.25">
      <c r="A11" s="51"/>
      <c r="B11" s="52"/>
      <c r="C11" s="53"/>
      <c r="D11" s="51"/>
      <c r="E11" s="53"/>
      <c r="F11" s="51"/>
      <c r="G11" s="51"/>
      <c r="H11" s="54"/>
    </row>
    <row r="12" ht="20" customHeight="1" spans="1:8" x14ac:dyDescent="0.25">
      <c r="A12" s="51"/>
      <c r="B12" s="52"/>
      <c r="C12" s="53"/>
      <c r="D12" s="51"/>
      <c r="E12" s="53"/>
      <c r="F12" s="51"/>
      <c r="G12" s="51"/>
      <c r="H12" s="54"/>
    </row>
    <row r="13" ht="20" customHeight="1" spans="1:8" x14ac:dyDescent="0.25">
      <c r="A13" s="51"/>
      <c r="B13" s="52"/>
      <c r="C13" s="53"/>
      <c r="D13" s="51"/>
      <c r="E13" s="53"/>
      <c r="F13" s="51"/>
      <c r="G13" s="51"/>
      <c r="H13" s="54"/>
    </row>
    <row r="14" ht="20" customHeight="1" spans="1:8" x14ac:dyDescent="0.25">
      <c r="A14" s="51"/>
      <c r="B14" s="52"/>
      <c r="C14" s="53"/>
      <c r="D14" s="51"/>
      <c r="E14" s="53"/>
      <c r="F14" s="51"/>
      <c r="G14" s="51"/>
      <c r="H14" s="54"/>
    </row>
    <row r="15" ht="20" customHeight="1" spans="1:8" x14ac:dyDescent="0.25">
      <c r="A15" s="51"/>
      <c r="B15" s="52"/>
      <c r="C15" s="53"/>
      <c r="D15" s="51"/>
      <c r="E15" s="53"/>
      <c r="F15" s="51"/>
      <c r="G15" s="51"/>
      <c r="H15" s="54"/>
    </row>
    <row r="16" ht="20" customHeight="1" spans="1:8" x14ac:dyDescent="0.25">
      <c r="A16" s="51"/>
      <c r="B16" s="52"/>
      <c r="C16" s="53"/>
      <c r="D16" s="51"/>
      <c r="E16" s="53"/>
      <c r="F16" s="51"/>
      <c r="G16" s="51"/>
      <c r="H16" s="54"/>
    </row>
    <row r="17" ht="20" customHeight="1" spans="1:8" x14ac:dyDescent="0.25">
      <c r="A17" s="51"/>
      <c r="B17" s="52"/>
      <c r="C17" s="53"/>
      <c r="D17" s="51"/>
      <c r="E17" s="53"/>
      <c r="F17" s="51"/>
      <c r="G17" s="51"/>
      <c r="H17" s="54"/>
    </row>
    <row r="18" ht="20" customHeight="1" spans="1:8" x14ac:dyDescent="0.25">
      <c r="A18" s="51"/>
      <c r="B18" s="52"/>
      <c r="C18" s="53"/>
      <c r="D18" s="51"/>
      <c r="E18" s="53"/>
      <c r="F18" s="51"/>
      <c r="G18" s="51"/>
      <c r="H18" s="54"/>
    </row>
    <row r="19" ht="20" customHeight="1" spans="1:8" x14ac:dyDescent="0.25">
      <c r="A19" s="51"/>
      <c r="B19" s="52"/>
      <c r="C19" s="53"/>
      <c r="D19" s="51"/>
      <c r="E19" s="53"/>
      <c r="F19" s="51"/>
      <c r="G19" s="51"/>
      <c r="H19" s="54"/>
    </row>
    <row r="20" ht="20" customHeight="1" spans="1:8" x14ac:dyDescent="0.25">
      <c r="A20" s="51"/>
      <c r="B20" s="52"/>
      <c r="C20" s="53"/>
      <c r="D20" s="51"/>
      <c r="E20" s="53"/>
      <c r="F20" s="51"/>
      <c r="G20" s="51"/>
      <c r="H20" s="54"/>
    </row>
    <row r="21" ht="20" customHeight="1" spans="1:8" x14ac:dyDescent="0.25">
      <c r="A21" s="51"/>
      <c r="B21" s="52"/>
      <c r="C21" s="53"/>
      <c r="D21" s="51"/>
      <c r="E21" s="53"/>
      <c r="F21" s="51"/>
      <c r="G21" s="51"/>
      <c r="H21" s="54"/>
    </row>
    <row r="22" ht="20" customHeight="1" spans="1:8" x14ac:dyDescent="0.25">
      <c r="A22" s="51"/>
      <c r="B22" s="52"/>
      <c r="C22" s="53"/>
      <c r="D22" s="51"/>
      <c r="E22" s="53"/>
      <c r="F22" s="51"/>
      <c r="G22" s="51"/>
      <c r="H22" s="54"/>
    </row>
    <row r="23" ht="20" customHeight="1" spans="1:8" x14ac:dyDescent="0.25">
      <c r="A23" s="51"/>
      <c r="B23" s="52"/>
      <c r="C23" s="53"/>
      <c r="D23" s="51"/>
      <c r="E23" s="53"/>
      <c r="F23" s="51"/>
      <c r="G23" s="51"/>
      <c r="H23" s="54"/>
    </row>
    <row r="24" ht="20" customHeight="1" spans="1:8" x14ac:dyDescent="0.25">
      <c r="A24" s="51"/>
      <c r="B24" s="52"/>
      <c r="C24" s="53"/>
      <c r="D24" s="51"/>
      <c r="E24" s="53"/>
      <c r="F24" s="51"/>
      <c r="G24" s="51"/>
      <c r="H24" s="54"/>
    </row>
    <row r="25" ht="20" customHeight="1" spans="1:8" x14ac:dyDescent="0.25">
      <c r="A25" s="51"/>
      <c r="B25" s="52"/>
      <c r="C25" s="53"/>
      <c r="D25" s="51"/>
      <c r="E25" s="53"/>
      <c r="F25" s="51"/>
      <c r="G25" s="51"/>
      <c r="H25" s="54"/>
    </row>
    <row r="26" ht="20" customHeight="1" spans="1:8" x14ac:dyDescent="0.25">
      <c r="A26" s="51"/>
      <c r="B26" s="52"/>
      <c r="C26" s="53"/>
      <c r="D26" s="51"/>
      <c r="E26" s="53"/>
      <c r="F26" s="51"/>
      <c r="G26" s="51"/>
      <c r="H26" s="54"/>
    </row>
    <row r="27" ht="20" customHeight="1" spans="1:8" x14ac:dyDescent="0.25">
      <c r="A27" s="51"/>
      <c r="B27" s="52"/>
      <c r="C27" s="53"/>
      <c r="D27" s="51"/>
      <c r="E27" s="53"/>
      <c r="F27" s="51"/>
      <c r="G27" s="51"/>
      <c r="H27" s="54"/>
    </row>
    <row r="28" ht="20" customHeight="1" spans="1:8" x14ac:dyDescent="0.25">
      <c r="A28" s="51"/>
      <c r="B28" s="52"/>
      <c r="C28" s="53"/>
      <c r="D28" s="51"/>
      <c r="E28" s="53"/>
      <c r="F28" s="51"/>
      <c r="G28" s="51"/>
      <c r="H28" s="54"/>
    </row>
    <row r="29" ht="20" customHeight="1" spans="1:8" x14ac:dyDescent="0.25">
      <c r="A29" s="51"/>
      <c r="B29" s="52"/>
      <c r="C29" s="53"/>
      <c r="D29" s="51"/>
      <c r="E29" s="53"/>
      <c r="F29" s="51"/>
      <c r="G29" s="51"/>
      <c r="H29" s="54"/>
    </row>
    <row r="30" ht="20" customHeight="1" spans="1:8" x14ac:dyDescent="0.25">
      <c r="A30" s="51"/>
      <c r="B30" s="52"/>
      <c r="C30" s="53"/>
      <c r="D30" s="51"/>
      <c r="E30" s="53"/>
      <c r="F30" s="51"/>
      <c r="G30" s="51"/>
      <c r="H30" s="54"/>
    </row>
    <row r="31" ht="20" customHeight="1" spans="1:8" x14ac:dyDescent="0.25">
      <c r="A31" s="51"/>
      <c r="B31" s="52"/>
      <c r="C31" s="53"/>
      <c r="D31" s="51"/>
      <c r="E31" s="53"/>
      <c r="F31" s="51"/>
      <c r="G31" s="51"/>
      <c r="H31" s="54"/>
    </row>
    <row r="32" ht="20" customHeight="1" spans="1:8" x14ac:dyDescent="0.25">
      <c r="A32" s="51"/>
      <c r="B32" s="52"/>
      <c r="C32" s="53"/>
      <c r="D32" s="51"/>
      <c r="E32" s="53"/>
      <c r="F32" s="51"/>
      <c r="G32" s="51"/>
      <c r="H32" s="54"/>
    </row>
    <row r="33" ht="20" customHeight="1" spans="1:8" x14ac:dyDescent="0.25">
      <c r="A33" s="51"/>
      <c r="B33" s="52"/>
      <c r="C33" s="53"/>
      <c r="D33" s="51"/>
      <c r="E33" s="53"/>
      <c r="F33" s="51"/>
      <c r="G33" s="51"/>
      <c r="H33" s="54"/>
    </row>
    <row r="34" ht="20" customHeight="1" spans="1:8" x14ac:dyDescent="0.25">
      <c r="A34" s="51"/>
      <c r="B34" s="52"/>
      <c r="C34" s="53"/>
      <c r="D34" s="51"/>
      <c r="E34" s="53"/>
      <c r="F34" s="51"/>
      <c r="G34" s="51"/>
      <c r="H34" s="54"/>
    </row>
  </sheetData>
  <mergeCells count="33">
    <mergeCell ref="A1:H1"/>
    <mergeCell ref="A2:H2"/>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s>
  <conditionalFormatting sqref="H5:H34">
    <cfRule type="containsText" dxfId="32" priority="1">
      <formula>NOT(ISERROR(SEARCH("In progress",H5)))</formula>
    </cfRule>
    <cfRule type="containsText" dxfId="33" priority="2">
      <formula>NOT(ISERROR(SEARCH("Open",H5)))</formula>
    </cfRule>
    <cfRule type="containsText" dxfId="34" priority="3">
      <formula>NOT(ISERROR(SEARCH("Done",H5)))</formula>
    </cfRule>
  </conditionalFormatting>
  <dataValidations count="4">
    <dataValidation type="list" allowBlank="1" sqref="B10:B34">
      <formula1>=Settings!$B$5:$B$14</formula1>
    </dataValidation>
    <dataValidation type="list" allowBlank="1" sqref="B5:B34">
      <formula1>=Settings!$B$5:$B$14</formula1>
    </dataValidation>
    <dataValidation type="list" allowBlank="1" sqref="H10:H34">
      <formula1>"Open,In progress,Done"</formula1>
    </dataValidation>
    <dataValidation type="list" allowBlank="1" sqref="H5:H34">
      <formula1>"Open,In progress,Done"</formula1>
    </dataValidation>
  </dataValidations>
  <pageMargins left="0.7" right="0.7" top="0.75" bottom="0.75" header="0.3" footer="0.3"/>
  <pageSetup orientation="portrait" horizontalDpi="4294967295" verticalDpi="4294967295" scale="100" fitToWidth="1" fitToHeight="1"/>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howGridLines="0">
      <pane xSplit="1" ySplit="4" topLeftCell="B5" activePane="bottomRight" state="frozen"/>
      <selection pane="bottomRight"/>
    </sheetView>
  </sheetViews>
  <sheetFormatPr defaultRowHeight="15" outlineLevelRow="0" outlineLevelCol="0" x14ac:dyDescent="55"/>
  <cols>
    <col min="1" max="1" width="42" customWidth="1"/>
    <col min="2" max="14" width="10" customWidth="1"/>
  </cols>
  <sheetData>
    <row r="1" ht="56" customHeight="1" spans="1:14" x14ac:dyDescent="0.25">
      <c r="A1" s="4" t="s">
        <v>75</v>
      </c>
      <c r="B1" s="4"/>
      <c r="C1" s="4"/>
      <c r="D1" s="4"/>
      <c r="E1" s="4"/>
      <c r="F1" s="4"/>
      <c r="G1" s="4"/>
      <c r="H1" s="4"/>
      <c r="I1" s="4"/>
      <c r="J1" s="4"/>
      <c r="K1" s="4"/>
      <c r="L1" s="4"/>
      <c r="M1" s="4"/>
      <c r="N1" s="4"/>
    </row>
    <row r="2" spans="1:1" x14ac:dyDescent="0.25">
      <c r="A2" s="7" t="s">
        <v>76</v>
      </c>
    </row>
    <row r="4" spans="1:14" x14ac:dyDescent="0.25">
      <c r="A4" s="5" t="s">
        <v>77</v>
      </c>
      <c r="B4" s="55" t="s">
        <v>78</v>
      </c>
      <c r="C4" s="55" t="s">
        <v>79</v>
      </c>
      <c r="D4" s="55" t="s">
        <v>80</v>
      </c>
      <c r="E4" s="55" t="s">
        <v>81</v>
      </c>
      <c r="F4" s="55" t="s">
        <v>82</v>
      </c>
      <c r="G4" s="55" t="s">
        <v>83</v>
      </c>
      <c r="H4" s="55" t="s">
        <v>84</v>
      </c>
      <c r="I4" s="55" t="s">
        <v>85</v>
      </c>
      <c r="J4" s="55" t="s">
        <v>57</v>
      </c>
      <c r="K4" s="55" t="s">
        <v>86</v>
      </c>
      <c r="L4" s="55" t="s">
        <v>63</v>
      </c>
      <c r="M4" s="55" t="s">
        <v>69</v>
      </c>
      <c r="N4" s="55" t="s">
        <v>61</v>
      </c>
    </row>
    <row r="5" spans="1:14" x14ac:dyDescent="0.25">
      <c r="A5" s="56">
        <f>Settings!$B$5&amp;" ("&amp;Settings!$C$5&amp;")"</f>
      </c>
      <c r="B5" s="57">
        <v>0</v>
      </c>
      <c r="C5" s="57">
        <v>0</v>
      </c>
      <c r="D5" s="57">
        <v>1</v>
      </c>
      <c r="E5" s="57">
        <v>0</v>
      </c>
      <c r="F5" s="57">
        <v>0</v>
      </c>
      <c r="G5" s="57">
        <v>0</v>
      </c>
      <c r="H5" s="57">
        <v>0</v>
      </c>
      <c r="I5" s="57">
        <v>1</v>
      </c>
      <c r="J5" s="57">
        <v>0</v>
      </c>
      <c r="K5" s="57">
        <v>0</v>
      </c>
      <c r="L5" s="57">
        <v>0</v>
      </c>
      <c r="M5" s="57">
        <v>0</v>
      </c>
      <c r="N5" s="57">
        <v>0</v>
      </c>
    </row>
    <row r="6" spans="1:14" x14ac:dyDescent="0.25">
      <c r="A6" s="56">
        <f>Settings!$B$6&amp;" ("&amp;Settings!$C$6&amp;")"</f>
      </c>
      <c r="B6" s="58">
        <v>0.962</v>
      </c>
      <c r="C6" s="58">
        <v>0.965</v>
      </c>
      <c r="D6" s="58">
        <v>0.958</v>
      </c>
      <c r="E6" s="58">
        <v>0.968</v>
      </c>
      <c r="F6" s="58">
        <v>0.971</v>
      </c>
      <c r="G6" s="58">
        <v>0.966</v>
      </c>
      <c r="H6" s="58">
        <v>0.973</v>
      </c>
      <c r="I6" s="58">
        <v>0.969</v>
      </c>
      <c r="J6" s="58">
        <v>0.974</v>
      </c>
      <c r="K6" s="58">
        <v>0.972</v>
      </c>
      <c r="L6" s="58">
        <v>0.976</v>
      </c>
      <c r="M6" s="58">
        <v>0.975</v>
      </c>
      <c r="N6" s="58">
        <v>0.978</v>
      </c>
    </row>
    <row r="7" spans="1:14" x14ac:dyDescent="0.25">
      <c r="A7" s="56">
        <f>Settings!$B$7&amp;" ("&amp;Settings!$C$7&amp;")"</f>
      </c>
      <c r="B7" s="57">
        <v>6</v>
      </c>
      <c r="C7" s="57">
        <v>5</v>
      </c>
      <c r="D7" s="57">
        <v>7</v>
      </c>
      <c r="E7" s="57">
        <v>4</v>
      </c>
      <c r="F7" s="57">
        <v>5</v>
      </c>
      <c r="G7" s="57">
        <v>4</v>
      </c>
      <c r="H7" s="57">
        <v>3</v>
      </c>
      <c r="I7" s="57">
        <v>4</v>
      </c>
      <c r="J7" s="57">
        <v>3</v>
      </c>
      <c r="K7" s="57">
        <v>2</v>
      </c>
      <c r="L7" s="57">
        <v>3</v>
      </c>
      <c r="M7" s="57">
        <v>2</v>
      </c>
      <c r="N7" s="57">
        <v>2</v>
      </c>
    </row>
    <row r="8" spans="1:14" x14ac:dyDescent="0.25">
      <c r="A8" s="56">
        <f>Settings!$B$8&amp;" ("&amp;Settings!$C$8&amp;")"</f>
      </c>
      <c r="B8" s="58">
        <v>0.884</v>
      </c>
      <c r="C8" s="58">
        <v>0.892</v>
      </c>
      <c r="D8" s="58">
        <v>0.878</v>
      </c>
      <c r="E8" s="58">
        <v>0.901</v>
      </c>
      <c r="F8" s="58">
        <v>0.897</v>
      </c>
      <c r="G8" s="58">
        <v>0.908</v>
      </c>
      <c r="H8" s="58">
        <v>0.905</v>
      </c>
      <c r="I8" s="58">
        <v>0.912</v>
      </c>
      <c r="J8" s="58">
        <v>0.918</v>
      </c>
      <c r="K8" s="58">
        <v>0.914</v>
      </c>
      <c r="L8" s="58">
        <v>0.921</v>
      </c>
      <c r="M8" s="58">
        <v>0.925</v>
      </c>
      <c r="N8" s="58">
        <v>0.923</v>
      </c>
    </row>
    <row r="9" spans="1:14" x14ac:dyDescent="0.25">
      <c r="A9" s="56">
        <f>Settings!$B$9&amp;" ("&amp;Settings!$C$9&amp;")"</f>
      </c>
      <c r="B9" s="59">
        <v>3.1</v>
      </c>
      <c r="C9" s="59">
        <v>3.3</v>
      </c>
      <c r="D9" s="59">
        <v>3.4</v>
      </c>
      <c r="E9" s="59">
        <v>3.8</v>
      </c>
      <c r="F9" s="59">
        <v>3.7</v>
      </c>
      <c r="G9" s="59">
        <v>4</v>
      </c>
      <c r="H9" s="59">
        <v>4.2</v>
      </c>
      <c r="I9" s="59">
        <v>4.4</v>
      </c>
      <c r="J9" s="59">
        <v>4.3</v>
      </c>
      <c r="K9" s="59">
        <v>4.7</v>
      </c>
      <c r="L9" s="59">
        <v>4.9</v>
      </c>
      <c r="M9" s="59">
        <v>5</v>
      </c>
      <c r="N9" s="59">
        <v>5.2</v>
      </c>
    </row>
    <row r="10" spans="1:14" x14ac:dyDescent="0.25">
      <c r="A10" s="56">
        <f>Settings!$B$10&amp;" ("&amp;Settings!$C$10&amp;")"</f>
      </c>
      <c r="B10" s="60">
        <v>141</v>
      </c>
      <c r="C10" s="60">
        <v>144</v>
      </c>
      <c r="D10" s="60">
        <v>139</v>
      </c>
      <c r="E10" s="60">
        <v>147</v>
      </c>
      <c r="F10" s="60">
        <v>150</v>
      </c>
      <c r="G10" s="60">
        <v>148</v>
      </c>
      <c r="H10" s="60">
        <v>153</v>
      </c>
      <c r="I10" s="60">
        <v>151</v>
      </c>
      <c r="J10" s="60">
        <v>155</v>
      </c>
      <c r="K10" s="60">
        <v>158</v>
      </c>
      <c r="L10" s="60">
        <v>156</v>
      </c>
      <c r="M10" s="60">
        <v>161</v>
      </c>
      <c r="N10" s="60">
        <v>163</v>
      </c>
    </row>
    <row r="11" spans="1:14" x14ac:dyDescent="0.25">
      <c r="A11" s="56">
        <f>Settings!$B$11&amp;" ("&amp;Settings!$C$11&amp;")"</f>
      </c>
      <c r="B11" s="58">
        <v>0.062</v>
      </c>
      <c r="C11" s="58">
        <v>0.068</v>
      </c>
      <c r="D11" s="58">
        <v>0.071</v>
      </c>
      <c r="E11" s="58">
        <v>0.076</v>
      </c>
      <c r="F11" s="58">
        <v>0.083</v>
      </c>
      <c r="G11" s="58">
        <v>0.079</v>
      </c>
      <c r="H11" s="58">
        <v>0.088</v>
      </c>
      <c r="I11" s="58">
        <v>0.092</v>
      </c>
      <c r="J11" s="58">
        <v>0.096</v>
      </c>
      <c r="K11" s="58">
        <v>0.101</v>
      </c>
      <c r="L11" s="58">
        <v>0.104</v>
      </c>
      <c r="M11" s="58">
        <v>0.108</v>
      </c>
      <c r="N11" s="58">
        <v>0.112</v>
      </c>
    </row>
    <row r="12" spans="1:14" x14ac:dyDescent="0.25">
      <c r="A12" s="56">
        <f>Settings!$B$12&amp;" ("&amp;Settings!$C$12&amp;")"</f>
      </c>
      <c r="B12" s="58">
        <v>0.82</v>
      </c>
      <c r="C12" s="58">
        <v>0.83</v>
      </c>
      <c r="D12" s="58">
        <v>0.81</v>
      </c>
      <c r="E12" s="58">
        <v>0.84</v>
      </c>
      <c r="F12" s="58">
        <v>0.85</v>
      </c>
      <c r="G12" s="58">
        <v>0.84</v>
      </c>
      <c r="H12" s="58">
        <v>0.86</v>
      </c>
      <c r="I12" s="58">
        <v>0.87</v>
      </c>
      <c r="J12" s="58">
        <v>0.86</v>
      </c>
      <c r="K12" s="58">
        <v>0.88</v>
      </c>
      <c r="L12" s="58">
        <v>0.87</v>
      </c>
      <c r="M12" s="58">
        <v>0.89</v>
      </c>
      <c r="N12" s="58">
        <v>0.88</v>
      </c>
    </row>
    <row r="13" spans="1:14" x14ac:dyDescent="0.25">
      <c r="A13" s="56">
        <f>Settings!$B$13&amp;" ("&amp;Settings!$C$13&amp;")"</f>
      </c>
      <c r="B13" s="58">
        <v>0.041</v>
      </c>
      <c r="C13" s="58">
        <v>0.038</v>
      </c>
      <c r="D13" s="58">
        <v>0.036</v>
      </c>
      <c r="E13" s="58">
        <v>0.039</v>
      </c>
      <c r="F13" s="58">
        <v>0.034</v>
      </c>
      <c r="G13" s="58">
        <v>0.032</v>
      </c>
      <c r="H13" s="58">
        <v>0.035</v>
      </c>
      <c r="I13" s="58">
        <v>0.031</v>
      </c>
      <c r="J13" s="58">
        <v>0.029</v>
      </c>
      <c r="K13" s="58">
        <v>0.033</v>
      </c>
      <c r="L13" s="58">
        <v>0.03</v>
      </c>
      <c r="M13" s="58">
        <v>0.028</v>
      </c>
      <c r="N13" s="58">
        <v>0.027</v>
      </c>
    </row>
    <row r="14" spans="1:14" x14ac:dyDescent="0.25">
      <c r="A14" s="56">
        <f>Settings!$B$14&amp;" ("&amp;Settings!$C$14&amp;")"</f>
      </c>
      <c r="B14" s="57">
        <v>5</v>
      </c>
      <c r="C14" s="57">
        <v>5</v>
      </c>
      <c r="D14" s="57">
        <v>4</v>
      </c>
      <c r="E14" s="57">
        <v>4</v>
      </c>
      <c r="F14" s="57">
        <v>4</v>
      </c>
      <c r="G14" s="57">
        <v>3</v>
      </c>
      <c r="H14" s="57">
        <v>3</v>
      </c>
      <c r="I14" s="57">
        <v>4</v>
      </c>
      <c r="J14" s="57">
        <v>3</v>
      </c>
      <c r="K14" s="57">
        <v>3</v>
      </c>
      <c r="L14" s="57">
        <v>2</v>
      </c>
      <c r="M14" s="57">
        <v>3</v>
      </c>
      <c r="N14" s="57">
        <v>3</v>
      </c>
    </row>
  </sheetData>
  <mergeCells count="1">
    <mergeCell ref="A1:N1"/>
  </mergeCells>
  <pageMargins left="0.7" right="0.7" top="0.75" bottom="0.75" header="0.3" footer="0.3"/>
  <pageSetup orientation="portrait" horizontalDpi="4294967295" verticalDpi="4294967295" scale="100" fitToWidth="1" fitToHeight="1"/>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howGridLines="0">
      <pane ySplit="4" topLeftCell="A5" activePane="bottomLeft" state="frozen"/>
      <selection pane="bottomLeft"/>
    </sheetView>
  </sheetViews>
  <sheetFormatPr defaultRowHeight="15" outlineLevelRow="0" outlineLevelCol="0" x14ac:dyDescent="55"/>
  <cols>
    <col min="1" max="1" width="4" customWidth="1"/>
    <col min="2" max="2" width="32" customWidth="1"/>
    <col min="3" max="3" width="20" customWidth="1"/>
    <col min="4" max="4" width="17" customWidth="1"/>
    <col min="5" max="6" width="11" customWidth="1"/>
    <col min="7" max="7" width="15" customWidth="1"/>
    <col min="8" max="8" width="26" customWidth="1"/>
    <col min="9" max="9" width="12" customWidth="1"/>
  </cols>
  <sheetData>
    <row r="1" ht="56" customHeight="1" spans="1:9" x14ac:dyDescent="0.25">
      <c r="A1" s="4" t="s">
        <v>87</v>
      </c>
      <c r="B1" s="4"/>
      <c r="C1" s="4"/>
      <c r="D1" s="4"/>
      <c r="E1" s="4"/>
      <c r="F1" s="4"/>
      <c r="G1" s="4"/>
      <c r="H1" s="4"/>
      <c r="I1" s="4"/>
    </row>
    <row r="2" spans="2:9" x14ac:dyDescent="0.25">
      <c r="B2" s="7" t="s">
        <v>88</v>
      </c>
      <c r="C2" s="7"/>
      <c r="D2" s="7"/>
      <c r="E2" s="7"/>
      <c r="F2" s="7"/>
      <c r="G2" s="7"/>
      <c r="H2" s="7"/>
      <c r="I2" s="7"/>
    </row>
    <row r="4" ht="30" customHeight="1" spans="2:9" x14ac:dyDescent="0.25">
      <c r="B4" s="61" t="s">
        <v>89</v>
      </c>
      <c r="C4" s="62" t="s">
        <v>90</v>
      </c>
      <c r="D4" s="62" t="s">
        <v>91</v>
      </c>
      <c r="E4" s="62" t="s">
        <v>22</v>
      </c>
      <c r="F4" s="62" t="s">
        <v>92</v>
      </c>
      <c r="G4" s="62" t="s">
        <v>93</v>
      </c>
      <c r="H4" s="61" t="s">
        <v>94</v>
      </c>
      <c r="I4" s="62" t="s">
        <v>47</v>
      </c>
    </row>
    <row r="5" spans="1:9" x14ac:dyDescent="0.25">
      <c r="A5" s="63" t="s">
        <v>95</v>
      </c>
      <c r="B5" s="64" t="s">
        <v>31</v>
      </c>
      <c r="C5" s="65" t="s">
        <v>96</v>
      </c>
      <c r="D5" s="66" t="s">
        <v>97</v>
      </c>
      <c r="E5" s="67">
        <v>0</v>
      </c>
      <c r="F5" s="68">
        <v>0</v>
      </c>
      <c r="G5" s="69">
        <v>0</v>
      </c>
      <c r="H5" s="65" t="s">
        <v>98</v>
      </c>
      <c r="I5" s="66" t="s">
        <v>99</v>
      </c>
    </row>
    <row r="6" spans="1:9" x14ac:dyDescent="0.25">
      <c r="A6" s="63" t="s">
        <v>100</v>
      </c>
      <c r="B6" s="64" t="s">
        <v>32</v>
      </c>
      <c r="C6" s="65" t="s">
        <v>101</v>
      </c>
      <c r="D6" s="66" t="s">
        <v>102</v>
      </c>
      <c r="E6" s="70">
        <v>0.98</v>
      </c>
      <c r="F6" s="68">
        <v>0.02</v>
      </c>
      <c r="G6" s="69">
        <v>1400</v>
      </c>
      <c r="H6" s="65" t="s">
        <v>103</v>
      </c>
      <c r="I6" s="66" t="s">
        <v>104</v>
      </c>
    </row>
    <row r="7" spans="1:9" x14ac:dyDescent="0.25">
      <c r="A7" s="63" t="s">
        <v>105</v>
      </c>
      <c r="B7" s="64" t="s">
        <v>33</v>
      </c>
      <c r="C7" s="65" t="s">
        <v>96</v>
      </c>
      <c r="D7" s="66" t="s">
        <v>97</v>
      </c>
      <c r="E7" s="67">
        <v>2</v>
      </c>
      <c r="F7" s="68">
        <v>0.5</v>
      </c>
      <c r="G7" s="69">
        <v>350</v>
      </c>
      <c r="H7" s="65" t="s">
        <v>106</v>
      </c>
      <c r="I7" s="66" t="s">
        <v>104</v>
      </c>
    </row>
    <row r="8" spans="1:9" x14ac:dyDescent="0.25">
      <c r="A8" s="63" t="s">
        <v>107</v>
      </c>
      <c r="B8" s="64" t="s">
        <v>34</v>
      </c>
      <c r="C8" s="65" t="s">
        <v>108</v>
      </c>
      <c r="D8" s="66" t="s">
        <v>102</v>
      </c>
      <c r="E8" s="70">
        <v>0.95</v>
      </c>
      <c r="F8" s="68">
        <v>0.05</v>
      </c>
      <c r="G8" s="69">
        <v>1800</v>
      </c>
      <c r="H8" s="65" t="s">
        <v>109</v>
      </c>
      <c r="I8" s="66" t="s">
        <v>99</v>
      </c>
    </row>
    <row r="9" spans="1:9" x14ac:dyDescent="0.25">
      <c r="A9" s="63" t="s">
        <v>110</v>
      </c>
      <c r="B9" s="64" t="s">
        <v>35</v>
      </c>
      <c r="C9" s="65" t="s">
        <v>111</v>
      </c>
      <c r="D9" s="66" t="s">
        <v>97</v>
      </c>
      <c r="E9" s="71">
        <v>4</v>
      </c>
      <c r="F9" s="68">
        <v>0.25</v>
      </c>
      <c r="G9" s="69">
        <v>2600</v>
      </c>
      <c r="H9" s="65" t="s">
        <v>112</v>
      </c>
      <c r="I9" s="66" t="s">
        <v>104</v>
      </c>
    </row>
    <row r="10" spans="1:9" x14ac:dyDescent="0.25">
      <c r="A10" s="63" t="s">
        <v>113</v>
      </c>
      <c r="B10" s="64" t="s">
        <v>36</v>
      </c>
      <c r="C10" s="65" t="s">
        <v>114</v>
      </c>
      <c r="D10" s="66" t="s">
        <v>102</v>
      </c>
      <c r="E10" s="69">
        <v>155</v>
      </c>
      <c r="F10" s="68">
        <v>0.1</v>
      </c>
      <c r="G10" s="69">
        <v>520</v>
      </c>
      <c r="H10" s="65" t="s">
        <v>115</v>
      </c>
      <c r="I10" s="66" t="s">
        <v>99</v>
      </c>
    </row>
    <row r="11" spans="1:9" x14ac:dyDescent="0.25">
      <c r="A11" s="63" t="s">
        <v>116</v>
      </c>
      <c r="B11" s="64" t="s">
        <v>37</v>
      </c>
      <c r="C11" s="65" t="s">
        <v>117</v>
      </c>
      <c r="D11" s="66" t="s">
        <v>97</v>
      </c>
      <c r="E11" s="70">
        <v>0.08</v>
      </c>
      <c r="F11" s="68">
        <v>0.25</v>
      </c>
      <c r="G11" s="69">
        <v>2100</v>
      </c>
      <c r="H11" s="65" t="s">
        <v>118</v>
      </c>
      <c r="I11" s="66" t="s">
        <v>99</v>
      </c>
    </row>
    <row r="12" spans="1:9" x14ac:dyDescent="0.25">
      <c r="A12" s="63" t="s">
        <v>119</v>
      </c>
      <c r="B12" s="64" t="s">
        <v>38</v>
      </c>
      <c r="C12" s="65" t="s">
        <v>120</v>
      </c>
      <c r="D12" s="66" t="s">
        <v>102</v>
      </c>
      <c r="E12" s="70">
        <v>0.85</v>
      </c>
      <c r="F12" s="68">
        <v>0.06</v>
      </c>
      <c r="G12" s="69">
        <v>900</v>
      </c>
      <c r="H12" s="65" t="s">
        <v>121</v>
      </c>
      <c r="I12" s="66" t="s">
        <v>104</v>
      </c>
    </row>
    <row r="13" spans="1:9" x14ac:dyDescent="0.25">
      <c r="A13" s="63" t="s">
        <v>122</v>
      </c>
      <c r="B13" s="64" t="s">
        <v>39</v>
      </c>
      <c r="C13" s="65" t="s">
        <v>123</v>
      </c>
      <c r="D13" s="66" t="s">
        <v>97</v>
      </c>
      <c r="E13" s="70">
        <v>0.03</v>
      </c>
      <c r="F13" s="68">
        <v>0.33</v>
      </c>
      <c r="G13" s="69">
        <v>1150</v>
      </c>
      <c r="H13" s="65" t="s">
        <v>124</v>
      </c>
      <c r="I13" s="66" t="s">
        <v>99</v>
      </c>
    </row>
    <row r="14" spans="1:9" x14ac:dyDescent="0.25">
      <c r="A14" s="63" t="s">
        <v>125</v>
      </c>
      <c r="B14" s="64" t="s">
        <v>40</v>
      </c>
      <c r="C14" s="65" t="s">
        <v>96</v>
      </c>
      <c r="D14" s="66" t="s">
        <v>97</v>
      </c>
      <c r="E14" s="67">
        <v>2</v>
      </c>
      <c r="F14" s="68">
        <v>0.5</v>
      </c>
      <c r="G14" s="69">
        <v>700</v>
      </c>
      <c r="H14" s="65" t="s">
        <v>126</v>
      </c>
      <c r="I14" s="66" t="s">
        <v>99</v>
      </c>
    </row>
    <row r="16" spans="2:9" x14ac:dyDescent="0.25">
      <c r="B16" s="50" t="s">
        <v>127</v>
      </c>
      <c r="C16" s="50"/>
      <c r="D16" s="50"/>
      <c r="E16" s="50"/>
      <c r="F16" s="50"/>
      <c r="G16" s="50"/>
      <c r="H16" s="50"/>
      <c r="I16" s="50"/>
    </row>
    <row r="17" spans="2:9" x14ac:dyDescent="0.25">
      <c r="B17" s="50"/>
      <c r="C17" s="50"/>
      <c r="D17" s="50"/>
      <c r="E17" s="50"/>
      <c r="F17" s="50"/>
      <c r="G17" s="50"/>
      <c r="H17" s="50"/>
      <c r="I17" s="50"/>
    </row>
    <row r="18" spans="2:9" x14ac:dyDescent="0.25">
      <c r="B18" s="50"/>
      <c r="C18" s="50"/>
      <c r="D18" s="50"/>
      <c r="E18" s="50"/>
      <c r="F18" s="50"/>
      <c r="G18" s="50"/>
      <c r="H18" s="50"/>
      <c r="I18" s="50"/>
    </row>
  </sheetData>
  <mergeCells count="3">
    <mergeCell ref="A1:I1"/>
    <mergeCell ref="B2:I2"/>
    <mergeCell ref="B16:I18"/>
  </mergeCells>
  <dataValidations count="4">
    <dataValidation type="list" sqref="D10:D14">
      <formula1>"Higher is better,Lower is better"</formula1>
    </dataValidation>
    <dataValidation type="list" sqref="D5:D14">
      <formula1>"Higher is better,Lower is better"</formula1>
    </dataValidation>
    <dataValidation type="list" sqref="I10:I14">
      <formula1>"High,Medium,Low"</formula1>
    </dataValidation>
    <dataValidation type="list" sqref="I5:I14">
      <formula1>"High,Medium,Low"</formula1>
    </dataValidation>
  </dataValidations>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 Here</vt:lpstr>
      <vt:lpstr>Scoreboard</vt:lpstr>
      <vt:lpstr>Gap Cost</vt:lpstr>
      <vt:lpstr>Action Log</vt:lpstr>
      <vt:lpstr>Weekly Data</vt:lpstr>
      <vt:lpstr>Settings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2026-07-18T00:53:52Z</dcterms:created>
  <dcterms:modified xsi:type="dcterms:W3CDTF">2026-07-18T00:53:52Z</dcterms:modified>
</cp:coreProperties>
</file>