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Capacity" state="visible" r:id="rId5"/>
    <sheet sheetId="3" name="Deal Box" state="visible" r:id="rId6"/>
  </sheets>
  <calcPr calcId="171027" fullCalcOnLoad="1"/>
</workbook>
</file>

<file path=xl/sharedStrings.xml><?xml version="1.0" encoding="utf-8"?>
<sst xmlns="http://schemas.openxmlformats.org/spreadsheetml/2006/main" count="54" uniqueCount="54">
  <si>
    <t>DEBT CAPACITY &amp; THE DEAL BOX</t>
  </si>
  <si>
    <t>What this is</t>
  </si>
  <si>
    <t>The bank computes your borrowing capacity in two tests and lends against the lower one. The leverage test caps total debt at a multiple of EBITDA. The coverage test caps debt service at what cash flow can carry with a cushion. This workbook runs both, names the binding constraint, and prices what a rate shock does to the number.</t>
  </si>
  <si>
    <t>The Deal Box tab turns capacity into acquisition math: at each purchase multiple, what the deal needs in total, how much debt it can carry, the equity check it requires, and whether the deal still fits inside your leverage box.</t>
  </si>
  <si>
    <t>How to read it</t>
  </si>
  <si>
    <t>1.  Capacity: enter EBITDA, maintenance capex, cash taxes, existing debt and its service, and the lender constraints (max net leverage, minimum FCCR, rate, term). The tab computes capacity both ways and takes the lower.</t>
  </si>
  <si>
    <t>2.  The binding constraint line tells you which test to work. If coverage binds, EBITDA quality and rate matter most; if leverage binds, it is the multiple conversation.</t>
  </si>
  <si>
    <t>3.  Deal Box: enter the target's EBITDA, your equity available, fees, and the advance rate. Read down the multiples until the verdict column turns. That row is your walk-away.</t>
  </si>
  <si>
    <t>The honest caveats</t>
  </si>
  <si>
    <t>Capacity here is arithmetic, not a commitment. Banks haircut EBITDA (the add-backs conversation), test downside cases, and apply advance rates by collateral. Treat the output as the ceiling for planning and the floor for negotiating preparation.</t>
  </si>
  <si>
    <t>The rate-shock line exists because capacity quoted at today's rate is a perishable number. If a 200 basis point move breaks the deal, the deal was already broken.</t>
  </si>
  <si>
    <t>Where it leads</t>
  </si>
  <si>
    <t>The credit file that goes with this number is the Lender Package Builder; the covenant math after closing lives in the Covenant Headroom Tracker; the acquisition integration is the Integration Runbook. All free at helm-advisory.com/resources. If the capacity number and the growth plan do not fit each other, that is a structuring conversation: helm-advisory.com.</t>
  </si>
  <si>
    <t>HOW MUCH DEBT THE BUSINESS SUPPORTS</t>
  </si>
  <si>
    <t>THE BUSINESS</t>
  </si>
  <si>
    <t>TTM EBITDA (lender-credible, after add-back scrub)</t>
  </si>
  <si>
    <t>Maintenance capex, annual</t>
  </si>
  <si>
    <t>Cash taxes, annual</t>
  </si>
  <si>
    <t>Cash on hand</t>
  </si>
  <si>
    <t>Existing debt balance</t>
  </si>
  <si>
    <t>Existing annual debt service (P+I)</t>
  </si>
  <si>
    <t>THE LENDER'S CONSTRAINTS</t>
  </si>
  <si>
    <t>Maximum net leverage (net debt / EBITDA)</t>
  </si>
  <si>
    <t>Minimum fixed charge coverage (FCCR)</t>
  </si>
  <si>
    <t>Rate on new debt</t>
  </si>
  <si>
    <t>Term on new debt, months</t>
  </si>
  <si>
    <t>THE TWO TESTS</t>
  </si>
  <si>
    <t>Leverage test: max total debt (L × EBITDA + cash)</t>
  </si>
  <si>
    <t>Leverage test: incremental capacity (less existing debt)</t>
  </si>
  <si>
    <t>Cash available for debt service (EBITDA - capex - cash taxes)</t>
  </si>
  <si>
    <t>Max total debt service at the FCCR floor</t>
  </si>
  <si>
    <t>Debt service available for new debt (less existing service)</t>
  </si>
  <si>
    <t>Coverage test: incremental capacity (annuity at rate and term)</t>
  </si>
  <si>
    <t>INCREMENTAL DEBT CAPACITY (the lower test wins)</t>
  </si>
  <si>
    <t>Binding constraint</t>
  </si>
  <si>
    <t>Rate shock: capacity if the rate moves +200 bps</t>
  </si>
  <si>
    <t>Capacity lost to the shock</t>
  </si>
  <si>
    <t>Capacity is arithmetic, not a commitment: banks scrub EBITDA, test the downside, and advance by collateral. Use this as the planning ceiling and walk in with the Lender Package already built.</t>
  </si>
  <si>
    <t>WHAT A DEAL CAN PAY</t>
  </si>
  <si>
    <t>THE DEAL</t>
  </si>
  <si>
    <t>Target TTM EBITDA</t>
  </si>
  <si>
    <t>Equity available for the deal</t>
  </si>
  <si>
    <t>Transaction fees and costs</t>
  </si>
  <si>
    <t>Lender advance rate (debt as % of EV)</t>
  </si>
  <si>
    <t>Debt drawn per row is the lower of the advance rate and the incremental capacity on the Capacity tab. Combined EBITDA assumes the target's EBITDA arrives whole; haircut it there if you doubt it.</t>
  </si>
  <si>
    <t>Multiple</t>
  </si>
  <si>
    <t>Enterprise value</t>
  </si>
  <si>
    <t>Total need (EV + fees)</t>
  </si>
  <si>
    <t>Debt drawn</t>
  </si>
  <si>
    <t>Equity required</t>
  </si>
  <si>
    <t>Equity check</t>
  </si>
  <si>
    <t>Post-deal net leverage</t>
  </si>
  <si>
    <t>In the box?</t>
  </si>
  <si>
    <t>Read down until the verdict turns. The last YES row is the most the deal can pay with today's balance sheet; past it, the fix is more equity, seller paper, or a better price, not optimism.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</si>
</sst>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Red]($#,##0)"/>
    <numFmt numFmtId="165" formatCode="0.00&quot;x&quot;"/>
    <numFmt numFmtId="166" formatCode="0.0%"/>
    <numFmt numFmtId="167" formatCode="0.0&quot;x&quot;"/>
  </numFmts>
  <fonts count="13"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b/>
      <color rgb="FF042C53"/>
      <sz val="11"/>
      <name val="Calibri"/>
    </font>
    <font>
      <b/>
      <color rgb="FF1F2D3A"/>
      <sz val="11"/>
      <name val="Calibri"/>
    </font>
    <font>
      <b/>
      <color rgb="FF1F2D3A"/>
      <sz val="12"/>
      <name val="Calibri"/>
    </font>
    <font>
      <b/>
      <color rgb="FF9E4A2E"/>
      <sz val="10.5"/>
      <name val="Calibri"/>
    </font>
    <font>
      <color rgb="FF8C2B18"/>
      <sz val="11"/>
      <name val="Calibri"/>
    </font>
    <font>
      <i/>
      <color rgb="FF5A6B7A"/>
      <sz val="9"/>
      <name val="Calibri"/>
    </font>
    <font>
      <b/>
      <color rgb="FF042C53"/>
      <sz val="9.5"/>
      <name val="Calibri"/>
    </font>
    <font>
      <b/>
      <color rgb="FF1F2D3A"/>
      <sz val="10"/>
      <name val="Calibri"/>
    </font>
  </fonts>
  <fills count="6">
    <fill>
      <patternFill patternType="none"/>
    </fill>
    <fill>
      <patternFill patternType="gray125"/>
    </fill>
    <fill>
      <patternFill patternType="solid">
        <fgColor rgb="FF042C53"/>
      </patternFill>
    </fill>
    <fill>
      <patternFill patternType="solid">
        <fgColor rgb="FFFFF2CC"/>
      </patternFill>
    </fill>
    <fill>
      <patternFill patternType="solid">
        <fgColor rgb="FFEAF2FA"/>
      </patternFill>
    </fill>
    <fill>
      <patternFill patternType="solid">
        <fgColor rgb="FFF3F6FA"/>
      </patternFill>
    </fill>
  </fills>
  <borders count="4">
    <border>
      <left/>
      <right/>
      <top/>
      <bottom/>
      <diagonal/>
    </border>
    <border>
      <left style="thin">
        <color rgb="FFC9D4DE"/>
      </left>
      <right style="thin">
        <color rgb="FFC9D4DE"/>
      </right>
      <top style="thin">
        <color rgb="FFC9D4DE"/>
      </top>
      <bottom style="thin">
        <color rgb="FFC9D4DE"/>
      </bottom>
      <diagonal/>
    </border>
    <border>
      <left/>
      <right/>
      <top style="thin">
        <color rgb="FF042C53"/>
      </top>
      <bottom/>
      <diagonal/>
    </border>
    <border>
      <left/>
      <right/>
      <top/>
      <bottom style="thin">
        <color rgb="FF042C53"/>
      </bottom>
      <diagonal/>
    </border>
  </borders>
  <cellStyleXfs count="1">
    <xf numFmtId="0" fontId="0" fillId="0" borderId="0"/>
  </cellStyleXfs>
  <cellXfs count="27">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3" fillId="0" borderId="0" xfId="0" applyFont="1" applyAlignment="1">
      <alignment vertical="center" indent="1"/>
    </xf>
    <xf numFmtId="164" fontId="0" fillId="3" borderId="1" xfId="0" applyNumberFormat="1" applyFill="1" applyBorder="1" applyAlignment="1">
      <alignment horizontal="right"/>
    </xf>
    <xf numFmtId="165" fontId="0" fillId="3" borderId="1" xfId="0" applyNumberFormat="1" applyFill="1" applyBorder="1" applyAlignment="1">
      <alignment horizontal="right"/>
    </xf>
    <xf numFmtId="166" fontId="0" fillId="3" borderId="1" xfId="0" applyNumberFormat="1" applyFill="1" applyBorder="1" applyAlignment="1">
      <alignment horizontal="right"/>
    </xf>
    <xf numFmtId="1" fontId="0" fillId="3" borderId="1" xfId="0" applyNumberFormat="1" applyFill="1" applyBorder="1" applyAlignment="1">
      <alignment horizontal="right"/>
    </xf>
    <xf numFmtId="164" fontId="0" fillId="0" borderId="0" xfId="0" applyNumberFormat="1" applyAlignment="1">
      <alignment horizontal="right"/>
    </xf>
    <xf numFmtId="0" fontId="6" fillId="0" borderId="2" xfId="0" applyFont="1" applyBorder="1" applyAlignment="1">
      <alignment vertical="center" indent="1"/>
    </xf>
    <xf numFmtId="164" fontId="7" fillId="0" borderId="2" xfId="0" applyNumberFormat="1" applyFont="1" applyBorder="1" applyAlignment="1">
      <alignment horizontal="right"/>
    </xf>
    <xf numFmtId="0" fontId="0" fillId="0" borderId="2" xfId="0" applyBorder="1"/>
    <xf numFmtId="0" fontId="8" fillId="0" borderId="0" xfId="0" applyFont="1" applyAlignment="1">
      <alignment horizontal="right"/>
    </xf>
    <xf numFmtId="164" fontId="9" fillId="0" borderId="0" xfId="0" applyNumberFormat="1" applyFont="1" applyAlignment="1">
      <alignment horizontal="right"/>
    </xf>
    <xf numFmtId="0" fontId="10" fillId="0" borderId="0" xfId="0" applyFont="1" applyAlignment="1">
      <alignment vertical="center" wrapText="1" indent="1"/>
    </xf>
    <xf numFmtId="9" fontId="0" fillId="3" borderId="1" xfId="0" applyNumberFormat="1" applyFill="1" applyBorder="1" applyAlignment="1">
      <alignment horizontal="right"/>
    </xf>
    <xf numFmtId="0" fontId="11" fillId="4" borderId="3" xfId="0" applyFont="1" applyFill="1" applyBorder="1" applyAlignment="1">
      <alignment horizontal="center" vertical="center" wrapText="1"/>
    </xf>
    <xf numFmtId="0" fontId="11" fillId="4" borderId="3" xfId="0" applyFont="1" applyFill="1" applyBorder="1" applyAlignment="1">
      <alignment horizontal="right" vertical="center" wrapText="1"/>
    </xf>
    <xf numFmtId="167" fontId="0" fillId="3" borderId="1" xfId="0" applyNumberFormat="1" applyFill="1" applyBorder="1" applyAlignment="1">
      <alignment horizontal="center"/>
    </xf>
    <xf numFmtId="0" fontId="12" fillId="0" borderId="0" xfId="0" applyFont="1" applyAlignment="1">
      <alignment horizontal="center"/>
    </xf>
    <xf numFmtId="165" fontId="0" fillId="0" borderId="0" xfId="0" applyNumberFormat="1" applyAlignment="1">
      <alignment horizontal="right"/>
    </xf>
    <xf numFmtId="164" fontId="0" fillId="5" borderId="0" xfId="0" applyNumberFormat="1" applyFill="1" applyAlignment="1">
      <alignment horizontal="right"/>
    </xf>
    <xf numFmtId="0" fontId="12" fillId="5" borderId="0" xfId="0" applyFont="1" applyFill="1" applyAlignment="1">
      <alignment horizontal="center"/>
    </xf>
    <xf numFmtId="165" fontId="0" fillId="5" borderId="0" xfId="0" applyNumberFormat="1" applyFill="1" applyAlignment="1">
      <alignment horizontal="right"/>
    </xf>
  </cellXfs>
  <cellStyles count="1">
    <cellStyle name="Normal" xfId="0" builtinId="0"/>
  </cellStyles>
  <dxfs count="4">
    <dxf>
      <font>
        <b/>
        <color rgb="FF8C2B18"/>
      </font>
      <fill>
        <patternFill patternType="solid">
          <bgColor rgb="FFF8D0C8"/>
        </patternFill>
      </fill>
    </dxf>
    <dxf>
      <fill>
        <patternFill patternType="solid">
          <bgColor rgb="FFDCEEDC"/>
        </patternFill>
      </fill>
    </dxf>
    <dxf>
      <font>
        <b/>
        <color rgb="FF8C2B18"/>
      </font>
      <fill>
        <patternFill patternType="solid">
          <bgColor rgb="FFF8D0C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42"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3" spans="2:2" x14ac:dyDescent="0.25">
      <c r="B13" s="2" t="s">
        <v>8</v>
      </c>
    </row>
    <row r="14" ht="42" customHeight="1" spans="2:2" x14ac:dyDescent="0.25">
      <c r="B14" s="3" t="s">
        <v>9</v>
      </c>
    </row>
    <row r="15" ht="42" customHeight="1" spans="2:2" x14ac:dyDescent="0.25">
      <c r="B15" s="3" t="s">
        <v>10</v>
      </c>
    </row>
    <row r="17" spans="2:2" x14ac:dyDescent="0.25">
      <c r="B17" s="2" t="s">
        <v>11</v>
      </c>
    </row>
    <row r="18" ht="42" customHeight="1" spans="2:2" x14ac:dyDescent="0.25">
      <c r="B18" s="3" t="s">
        <v>12</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howGridLines="0"/>
  </sheetViews>
  <sheetFormatPr defaultRowHeight="15" outlineLevelRow="0" outlineLevelCol="0" x14ac:dyDescent="55"/>
  <cols>
    <col min="1" max="1" width="3" customWidth="1"/>
    <col min="2" max="2" width="46" customWidth="1"/>
    <col min="3" max="3" width="16" customWidth="1"/>
    <col min="4" max="4" width="12" customWidth="1"/>
    <col min="5" max="5" width="40" customWidth="1"/>
  </cols>
  <sheetData>
    <row r="1" ht="56" customHeight="1" spans="1:5" x14ac:dyDescent="0.25">
      <c r="A1" s="4" t="s">
        <v>13</v>
      </c>
      <c r="B1" s="4"/>
      <c r="C1" s="4"/>
      <c r="D1" s="4"/>
      <c r="E1" s="4"/>
    </row>
    <row r="3" spans="2:2" x14ac:dyDescent="0.25">
      <c r="B3" s="5" t="s">
        <v>14</v>
      </c>
    </row>
    <row r="4" spans="2:3" x14ac:dyDescent="0.25">
      <c r="B4" s="6" t="s">
        <v>15</v>
      </c>
      <c r="C4" s="7">
        <v>4000000</v>
      </c>
    </row>
    <row r="5" spans="2:3" x14ac:dyDescent="0.25">
      <c r="B5" s="6" t="s">
        <v>16</v>
      </c>
      <c r="C5" s="7">
        <v>600000</v>
      </c>
    </row>
    <row r="6" spans="2:3" x14ac:dyDescent="0.25">
      <c r="B6" s="6" t="s">
        <v>17</v>
      </c>
      <c r="C6" s="7">
        <v>700000</v>
      </c>
    </row>
    <row r="7" spans="2:3" x14ac:dyDescent="0.25">
      <c r="B7" s="6" t="s">
        <v>18</v>
      </c>
      <c r="C7" s="7">
        <v>900000</v>
      </c>
    </row>
    <row r="8" spans="2:3" x14ac:dyDescent="0.25">
      <c r="B8" s="6" t="s">
        <v>19</v>
      </c>
      <c r="C8" s="7">
        <v>5200000</v>
      </c>
    </row>
    <row r="9" spans="2:3" x14ac:dyDescent="0.25">
      <c r="B9" s="6" t="s">
        <v>20</v>
      </c>
      <c r="C9" s="7">
        <v>1150000</v>
      </c>
    </row>
    <row r="11" spans="2:2" x14ac:dyDescent="0.25">
      <c r="B11" s="5" t="s">
        <v>21</v>
      </c>
    </row>
    <row r="12" spans="2:3" x14ac:dyDescent="0.25">
      <c r="B12" s="6" t="s">
        <v>22</v>
      </c>
      <c r="C12" s="8">
        <v>3</v>
      </c>
    </row>
    <row r="13" spans="2:3" x14ac:dyDescent="0.25">
      <c r="B13" s="6" t="s">
        <v>23</v>
      </c>
      <c r="C13" s="8">
        <v>1.25</v>
      </c>
    </row>
    <row r="14" spans="2:3" x14ac:dyDescent="0.25">
      <c r="B14" s="6" t="s">
        <v>24</v>
      </c>
      <c r="C14" s="9">
        <v>0.085</v>
      </c>
    </row>
    <row r="15" spans="2:3" x14ac:dyDescent="0.25">
      <c r="B15" s="6" t="s">
        <v>25</v>
      </c>
      <c r="C15" s="10">
        <v>84</v>
      </c>
    </row>
    <row r="17" spans="2:2" x14ac:dyDescent="0.25">
      <c r="B17" s="5" t="s">
        <v>26</v>
      </c>
    </row>
    <row r="18" spans="2:3" x14ac:dyDescent="0.25">
      <c r="B18" s="6" t="s">
        <v>27</v>
      </c>
      <c r="C18" s="11">
        <f>C12*C4+C7</f>
      </c>
    </row>
    <row r="19" spans="2:3" x14ac:dyDescent="0.25">
      <c r="B19" s="6" t="s">
        <v>28</v>
      </c>
      <c r="C19" s="11">
        <f>C18-C8</f>
      </c>
    </row>
    <row r="20" spans="2:3" x14ac:dyDescent="0.25">
      <c r="B20" s="6" t="s">
        <v>29</v>
      </c>
      <c r="C20" s="11">
        <f>C4-C5-C6</f>
      </c>
    </row>
    <row r="21" spans="2:3" x14ac:dyDescent="0.25">
      <c r="B21" s="6" t="s">
        <v>30</v>
      </c>
      <c r="C21" s="11">
        <f>C20/C13</f>
      </c>
    </row>
    <row r="22" spans="2:3" x14ac:dyDescent="0.25">
      <c r="B22" s="6" t="s">
        <v>31</v>
      </c>
      <c r="C22" s="11">
        <f>C21-C9</f>
      </c>
    </row>
    <row r="23" spans="2:3" x14ac:dyDescent="0.25">
      <c r="B23" s="6" t="s">
        <v>32</v>
      </c>
      <c r="C23" s="11">
        <f>(C22/12)*(1-(1+C14/12)^-C15)/(C14/12)</f>
      </c>
    </row>
    <row r="25" spans="2:4" x14ac:dyDescent="0.25">
      <c r="B25" s="12" t="s">
        <v>33</v>
      </c>
      <c r="C25" s="13">
        <f>MIN(C19,C23)</f>
      </c>
      <c r="D25" s="14"/>
    </row>
    <row r="26" spans="2:3" x14ac:dyDescent="0.25">
      <c r="B26" s="6" t="s">
        <v>34</v>
      </c>
      <c r="C26" s="15">
        <f>IF(C23&lt;C19,"Coverage (FCCR)","Leverage")</f>
      </c>
    </row>
    <row r="28" spans="2:3" x14ac:dyDescent="0.25">
      <c r="B28" s="6" t="s">
        <v>35</v>
      </c>
      <c r="C28" s="11">
        <f>MIN(C19,(C22/12)*(1-(1+(C14+0.02)/12)^-C15)/((C14+0.02)/12))</f>
      </c>
    </row>
    <row r="29" spans="2:3" x14ac:dyDescent="0.25">
      <c r="B29" s="6" t="s">
        <v>36</v>
      </c>
      <c r="C29" s="16">
        <f>C25-C28</f>
      </c>
    </row>
    <row r="31" spans="2:5" x14ac:dyDescent="0.25">
      <c r="B31" s="17" t="s">
        <v>37</v>
      </c>
      <c r="C31" s="17"/>
      <c r="D31" s="17"/>
      <c r="E31" s="17"/>
    </row>
    <row r="32" spans="2:5" x14ac:dyDescent="0.25">
      <c r="B32" s="17"/>
      <c r="C32" s="17"/>
      <c r="D32" s="17"/>
      <c r="E32" s="17"/>
    </row>
  </sheetData>
  <mergeCells count="2">
    <mergeCell ref="A1:E1"/>
    <mergeCell ref="B31:E32"/>
  </mergeCell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owGridLines="0"/>
  </sheetViews>
  <sheetFormatPr defaultRowHeight="15" outlineLevelRow="0" outlineLevelCol="0" x14ac:dyDescent="55"/>
  <cols>
    <col min="1" max="1" width="3" customWidth="1"/>
    <col min="2" max="2" width="12" customWidth="1"/>
    <col min="3" max="6" width="15" customWidth="1"/>
    <col min="7" max="7" width="13" customWidth="1"/>
    <col min="8" max="8" width="15" customWidth="1"/>
    <col min="9" max="9" width="12" customWidth="1"/>
    <col min="10" max="10" width="34" customWidth="1"/>
  </cols>
  <sheetData>
    <row r="1" ht="56" customHeight="1" spans="1:10" x14ac:dyDescent="0.25">
      <c r="A1" s="4" t="s">
        <v>38</v>
      </c>
      <c r="B1" s="4"/>
      <c r="C1" s="4"/>
      <c r="D1" s="4"/>
      <c r="E1" s="4"/>
      <c r="F1" s="4"/>
      <c r="G1" s="4"/>
      <c r="H1" s="4"/>
      <c r="I1" s="4"/>
      <c r="J1" s="4"/>
    </row>
    <row r="3" spans="2:2" x14ac:dyDescent="0.25">
      <c r="B3" s="5" t="s">
        <v>39</v>
      </c>
    </row>
    <row r="4" spans="2:5" x14ac:dyDescent="0.25">
      <c r="B4" s="6" t="s">
        <v>40</v>
      </c>
      <c r="C4" s="6"/>
      <c r="D4" s="6"/>
      <c r="E4" s="7">
        <v>1200000</v>
      </c>
    </row>
    <row r="5" spans="2:5" x14ac:dyDescent="0.25">
      <c r="B5" s="6" t="s">
        <v>41</v>
      </c>
      <c r="C5" s="6"/>
      <c r="D5" s="6"/>
      <c r="E5" s="7">
        <v>2500000</v>
      </c>
    </row>
    <row r="6" spans="2:5" x14ac:dyDescent="0.25">
      <c r="B6" s="6" t="s">
        <v>42</v>
      </c>
      <c r="C6" s="6"/>
      <c r="D6" s="6"/>
      <c r="E6" s="7">
        <v>250000</v>
      </c>
    </row>
    <row r="7" spans="2:5" x14ac:dyDescent="0.25">
      <c r="B7" s="6" t="s">
        <v>43</v>
      </c>
      <c r="C7" s="6"/>
      <c r="D7" s="6"/>
      <c r="E7" s="18">
        <v>0.6</v>
      </c>
    </row>
    <row r="9" spans="2:9" x14ac:dyDescent="0.25">
      <c r="B9" s="17" t="s">
        <v>44</v>
      </c>
      <c r="C9" s="17"/>
      <c r="D9" s="17"/>
      <c r="E9" s="17"/>
      <c r="F9" s="17"/>
      <c r="G9" s="17"/>
      <c r="H9" s="17"/>
      <c r="I9" s="17"/>
    </row>
    <row r="10" spans="2:9" x14ac:dyDescent="0.25">
      <c r="B10" s="17"/>
      <c r="C10" s="17"/>
      <c r="D10" s="17"/>
      <c r="E10" s="17"/>
      <c r="F10" s="17"/>
      <c r="G10" s="17"/>
      <c r="H10" s="17"/>
      <c r="I10" s="17"/>
    </row>
    <row r="12" ht="30" customHeight="1" spans="2:9" x14ac:dyDescent="0.25">
      <c r="B12" s="19" t="s">
        <v>45</v>
      </c>
      <c r="C12" s="20" t="s">
        <v>46</v>
      </c>
      <c r="D12" s="20" t="s">
        <v>47</v>
      </c>
      <c r="E12" s="20" t="s">
        <v>48</v>
      </c>
      <c r="F12" s="20" t="s">
        <v>49</v>
      </c>
      <c r="G12" s="20" t="s">
        <v>50</v>
      </c>
      <c r="H12" s="20" t="s">
        <v>51</v>
      </c>
      <c r="I12" s="20" t="s">
        <v>52</v>
      </c>
    </row>
    <row r="13" spans="2:9" x14ac:dyDescent="0.25">
      <c r="B13" s="21">
        <v>4</v>
      </c>
      <c r="C13" s="11">
        <f>$E$4*B13</f>
      </c>
      <c r="D13" s="11">
        <f>C13+$E$6</f>
      </c>
      <c r="E13" s="11">
        <f>MIN(C13*$E$7,Capacity!$C$25)</f>
      </c>
      <c r="F13" s="11">
        <f>D13-E13</f>
      </c>
      <c r="G13" s="22">
        <f>IF(F13&lt;=$E$5,"OK","SHORT")</f>
      </c>
      <c r="H13" s="23">
        <f>(Capacity!$C$8+E13-Capacity!$C$7)/(Capacity!$C$4+$E$4)</f>
      </c>
      <c r="I13" s="22">
        <f>IF(AND(F13&lt;=$E$5,H13&lt;=Capacity!$C$12),"YES","NO")</f>
      </c>
    </row>
    <row r="14" spans="2:9" x14ac:dyDescent="0.25">
      <c r="B14" s="21">
        <v>4.5</v>
      </c>
      <c r="C14" s="24">
        <f>$E$4*B14</f>
      </c>
      <c r="D14" s="24">
        <f>C14+$E$6</f>
      </c>
      <c r="E14" s="24">
        <f>MIN(C14*$E$7,Capacity!$C$25)</f>
      </c>
      <c r="F14" s="24">
        <f>D14-E14</f>
      </c>
      <c r="G14" s="25">
        <f>IF(F14&lt;=$E$5,"OK","SHORT")</f>
      </c>
      <c r="H14" s="26">
        <f>(Capacity!$C$8+E14-Capacity!$C$7)/(Capacity!$C$4+$E$4)</f>
      </c>
      <c r="I14" s="25">
        <f>IF(AND(F14&lt;=$E$5,H14&lt;=Capacity!$C$12),"YES","NO")</f>
      </c>
    </row>
    <row r="15" spans="2:9" x14ac:dyDescent="0.25">
      <c r="B15" s="21">
        <v>5</v>
      </c>
      <c r="C15" s="11">
        <f>$E$4*B15</f>
      </c>
      <c r="D15" s="11">
        <f>C15+$E$6</f>
      </c>
      <c r="E15" s="11">
        <f>MIN(C15*$E$7,Capacity!$C$25)</f>
      </c>
      <c r="F15" s="11">
        <f>D15-E15</f>
      </c>
      <c r="G15" s="22">
        <f>IF(F15&lt;=$E$5,"OK","SHORT")</f>
      </c>
      <c r="H15" s="23">
        <f>(Capacity!$C$8+E15-Capacity!$C$7)/(Capacity!$C$4+$E$4)</f>
      </c>
      <c r="I15" s="22">
        <f>IF(AND(F15&lt;=$E$5,H15&lt;=Capacity!$C$12),"YES","NO")</f>
      </c>
    </row>
    <row r="16" spans="2:9" x14ac:dyDescent="0.25">
      <c r="B16" s="21">
        <v>5.5</v>
      </c>
      <c r="C16" s="24">
        <f>$E$4*B16</f>
      </c>
      <c r="D16" s="24">
        <f>C16+$E$6</f>
      </c>
      <c r="E16" s="24">
        <f>MIN(C16*$E$7,Capacity!$C$25)</f>
      </c>
      <c r="F16" s="24">
        <f>D16-E16</f>
      </c>
      <c r="G16" s="25">
        <f>IF(F16&lt;=$E$5,"OK","SHORT")</f>
      </c>
      <c r="H16" s="26">
        <f>(Capacity!$C$8+E16-Capacity!$C$7)/(Capacity!$C$4+$E$4)</f>
      </c>
      <c r="I16" s="25">
        <f>IF(AND(F16&lt;=$E$5,H16&lt;=Capacity!$C$12),"YES","NO")</f>
      </c>
    </row>
    <row r="17" spans="2:9" x14ac:dyDescent="0.25">
      <c r="B17" s="21">
        <v>6</v>
      </c>
      <c r="C17" s="11">
        <f>$E$4*B17</f>
      </c>
      <c r="D17" s="11">
        <f>C17+$E$6</f>
      </c>
      <c r="E17" s="11">
        <f>MIN(C17*$E$7,Capacity!$C$25)</f>
      </c>
      <c r="F17" s="11">
        <f>D17-E17</f>
      </c>
      <c r="G17" s="22">
        <f>IF(F17&lt;=$E$5,"OK","SHORT")</f>
      </c>
      <c r="H17" s="23">
        <f>(Capacity!$C$8+E17-Capacity!$C$7)/(Capacity!$C$4+$E$4)</f>
      </c>
      <c r="I17" s="22">
        <f>IF(AND(F17&lt;=$E$5,H17&lt;=Capacity!$C$12),"YES","NO")</f>
      </c>
    </row>
    <row r="18" spans="2:9" x14ac:dyDescent="0.25">
      <c r="B18" s="21">
        <v>6.5</v>
      </c>
      <c r="C18" s="24">
        <f>$E$4*B18</f>
      </c>
      <c r="D18" s="24">
        <f>C18+$E$6</f>
      </c>
      <c r="E18" s="24">
        <f>MIN(C18*$E$7,Capacity!$C$25)</f>
      </c>
      <c r="F18" s="24">
        <f>D18-E18</f>
      </c>
      <c r="G18" s="25">
        <f>IF(F18&lt;=$E$5,"OK","SHORT")</f>
      </c>
      <c r="H18" s="26">
        <f>(Capacity!$C$8+E18-Capacity!$C$7)/(Capacity!$C$4+$E$4)</f>
      </c>
      <c r="I18" s="25">
        <f>IF(AND(F18&lt;=$E$5,H18&lt;=Capacity!$C$12),"YES","NO")</f>
      </c>
    </row>
    <row r="20" spans="2:9" x14ac:dyDescent="0.25">
      <c r="B20" s="17" t="s">
        <v>53</v>
      </c>
      <c r="C20" s="17"/>
      <c r="D20" s="17"/>
      <c r="E20" s="17"/>
      <c r="F20" s="17"/>
      <c r="G20" s="17"/>
      <c r="H20" s="17"/>
      <c r="I20" s="17"/>
    </row>
    <row r="21" spans="2:9" x14ac:dyDescent="0.25">
      <c r="B21" s="17"/>
      <c r="C21" s="17"/>
      <c r="D21" s="17"/>
      <c r="E21" s="17"/>
      <c r="F21" s="17"/>
      <c r="G21" s="17"/>
      <c r="H21" s="17"/>
      <c r="I21" s="17"/>
    </row>
  </sheetData>
  <mergeCells count="7">
    <mergeCell ref="A1:J1"/>
    <mergeCell ref="B4:D4"/>
    <mergeCell ref="B5:D5"/>
    <mergeCell ref="B6:D6"/>
    <mergeCell ref="B7:D7"/>
    <mergeCell ref="B9:I10"/>
    <mergeCell ref="B20:I21"/>
  </mergeCells>
  <conditionalFormatting sqref="G13:G18">
    <cfRule type="containsText" dxfId="0" priority="1">
      <formula>NOT(ISERROR(SEARCH("SHORT",G13)))</formula>
    </cfRule>
    <cfRule type="containsText" dxfId="1" priority="2">
      <formula>NOT(ISERROR(SEARCH("OK",G13)))</formula>
    </cfRule>
  </conditionalFormatting>
  <conditionalFormatting sqref="I13:I18">
    <cfRule type="containsText" dxfId="2" priority="1">
      <formula>NOT(ISERROR(SEARCH("NO",I13)))</formula>
    </cfRule>
    <cfRule type="containsText" dxfId="3" priority="2">
      <formula>NOT(ISERROR(SEARCH("YES",I13)))</formula>
    </cfRule>
  </conditionalFormatting>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Capacity</vt:lpstr>
      <vt:lpstr>Deal Box</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2026-07-20T02:15:59Z</dcterms:created>
  <dcterms:modified xsi:type="dcterms:W3CDTF">2026-07-20T02:15:59Z</dcterms:modified>
</cp:coreProperties>
</file>