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tart Here" state="visible" r:id="rId4"/>
    <sheet sheetId="2" name="Invoices" state="visible" r:id="rId5"/>
    <sheet sheetId="3" name="Dashboard" state="visible" r:id="rId6"/>
  </sheets>
  <calcPr calcId="171027" fullCalcOnLoad="1"/>
</workbook>
</file>

<file path=xl/sharedStrings.xml><?xml version="1.0" encoding="utf-8"?>
<sst xmlns="http://schemas.openxmlformats.org/spreadsheetml/2006/main" count="50" uniqueCount="46">
  <si>
    <t>A/R COLLECTIONS DASHBOARD</t>
  </si>
  <si>
    <t>Helm Advisory  ·  helm-advisory.com</t>
  </si>
  <si>
    <t>What this is</t>
  </si>
  <si>
    <t>Receivables age quietly. An invoice slides from current to 45 days late one polite week at a time, and the aggregate number on the balance sheet never tells you which calls to make Monday morning. This dashboard turns your open invoice list into the three things collections actually needs: the aging picture, the priority list, and the dollar value of getting faster.</t>
  </si>
  <si>
    <t>Yellow cells are inputs. Everything else calculates. Two working tabs: Invoices, then Dashboard.</t>
  </si>
  <si>
    <t>How to use it (15 minutes a week)</t>
  </si>
  <si>
    <t>1.  Export open invoices from your accounting system and paste them into the Invoices tab: customer, invoice number, invoice date, due date, amount. Up to 150 rows.</t>
  </si>
  <si>
    <t>2.  Set the as-of date on the Dashboard (type today's date, or enter =TODAY() to keep it live), your annual revenue, and the call threshold: the invoice size that earns a phone call instead of an email.</t>
  </si>
  <si>
    <t>3.  Work the flags. CALL NOW means past 60 days and above your threshold. Chase means past 30. The top-ten list is your Monday morning, in order.</t>
  </si>
  <si>
    <t>4.  Watch the two summary numbers weekly: percent current, and weighted days late. Collections is a discipline, and these two move within weeks of the discipline starting or stopping.</t>
  </si>
  <si>
    <t>The rule that makes it work</t>
  </si>
  <si>
    <t>The first call happens the day an invoice goes past due, not at 45 days. Not because customers are bad actors, but because whoever calls first gets paid first; your invoice competes with every other invoice in their payables stack. Politeness and speed are not opposites.</t>
  </si>
  <si>
    <t>The weekly cash companion is the free 13-week forecast at helm-advisory.com/resources. If DSO has drifted ten days and nobody owns it, start a conversation at helm-advisory.com.</t>
  </si>
  <si>
    <t>OPEN INVOICES</t>
  </si>
  <si>
    <t>Paste from your system. Days late and flags compute from the as-of date on the Dashboard.</t>
  </si>
  <si>
    <t>Customer</t>
  </si>
  <si>
    <t>Invoice #</t>
  </si>
  <si>
    <t>Invoice date</t>
  </si>
  <si>
    <t>Due date</t>
  </si>
  <si>
    <t>Amount</t>
  </si>
  <si>
    <t>Days past due</t>
  </si>
  <si>
    <t>Bucket</t>
  </si>
  <si>
    <t>Action</t>
  </si>
  <si>
    <t>adj</t>
  </si>
  <si>
    <t>wt</t>
  </si>
  <si>
    <t>COLLECTIONS DASHBOARD</t>
  </si>
  <si>
    <t>Three yellow inputs run the whole page.</t>
  </si>
  <si>
    <t>As of date (or enter =TODAY())</t>
  </si>
  <si>
    <t>Annual revenue (for the DSO math)</t>
  </si>
  <si>
    <t>Call threshold (invoice size that earns a phone call)</t>
  </si>
  <si>
    <t>THE AGING PICTURE</t>
  </si>
  <si>
    <t>THE MONDAY LIST: TEN BIGGEST OVERDUE</t>
  </si>
  <si>
    <t>Invoices</t>
  </si>
  <si>
    <t>% of A/R</t>
  </si>
  <si>
    <t>Days late</t>
  </si>
  <si>
    <t>Current</t>
  </si>
  <si>
    <t>1-30 days</t>
  </si>
  <si>
    <t>31-60 days</t>
  </si>
  <si>
    <t>61-90 days</t>
  </si>
  <si>
    <t>90+ days</t>
  </si>
  <si>
    <t>TOTAL OPEN A/R</t>
  </si>
  <si>
    <t>Percent current (the health number)</t>
  </si>
  <si>
    <t>Overdue dollars</t>
  </si>
  <si>
    <t>Weighted days late, across all A/R</t>
  </si>
  <si>
    <t>Estimated DSO (open A/R vs annual revenue)</t>
  </si>
  <si>
    <t>Cash unlocked by 5 fewer days of DSO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</si>
</sst>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m/d/yyyy"/>
    <numFmt numFmtId="165" formatCode="$#,##0;[Red]($#,##0)"/>
    <numFmt numFmtId="166" formatCode="0.0%"/>
    <numFmt numFmtId="167" formatCode="0.0 &quot;days&quot;"/>
  </numFmts>
  <fonts count="12" x14ac:knownFonts="1">
    <font>
      <color theme="1"/>
      <family val="2"/>
      <scheme val="minor"/>
      <sz val="11"/>
      <name val="Calibri"/>
    </font>
    <font>
      <b/>
      <color rgb="FFFFFFFF"/>
      <sz val="18"/>
      <name val="Calibri"/>
    </font>
    <font>
      <color rgb="FF5A6B7A"/>
      <sz val="10"/>
      <name val="Calibri"/>
    </font>
    <font>
      <b/>
      <color rgb="FF042C53"/>
      <sz val="13"/>
      <name val="Calibri"/>
    </font>
    <font>
      <color rgb="FF1F2D3A"/>
      <sz val="11"/>
      <name val="Calibri"/>
    </font>
    <font>
      <b/>
      <color rgb="FFFFFFFF"/>
      <sz val="14"/>
      <name val="Calibri"/>
    </font>
    <font>
      <i/>
      <color rgb="FF5A6B7A"/>
      <sz val="9"/>
      <name val="Calibri"/>
    </font>
    <font>
      <b/>
      <color rgb="FF042C53"/>
      <sz val="10"/>
      <name val="Calibri"/>
    </font>
    <font>
      <b/>
      <color rgb="FF042C53"/>
      <sz val="10.5"/>
      <name val="Calibri"/>
    </font>
    <font>
      <b/>
      <color rgb="FF042C53"/>
      <sz val="12"/>
      <name val="Calibri"/>
    </font>
    <font>
      <b/>
      <color rgb="FF042C53"/>
      <sz val="11"/>
      <name val="Calibri"/>
    </font>
    <font>
      <b/>
      <color rgb="FF1E6B34"/>
      <sz val="11"/>
      <name val="Calibri"/>
    </font>
  </fonts>
  <fills count="6">
    <fill>
      <patternFill patternType="none"/>
    </fill>
    <fill>
      <patternFill patternType="gray125"/>
    </fill>
    <fill>
      <patternFill patternType="solid">
        <fgColor rgb="FF042C53"/>
      </patternFill>
    </fill>
    <fill>
      <patternFill patternType="solid">
        <fgColor rgb="FFEAF2FA"/>
      </patternFill>
    </fill>
    <fill>
      <patternFill patternType="solid">
        <fgColor rgb="FFFFF2CC"/>
      </patternFill>
    </fill>
    <fill>
      <patternFill patternType="solid">
        <fgColor rgb="FFDCEEDC"/>
      </patternFill>
    </fill>
  </fills>
  <borders count="4">
    <border>
      <left/>
      <right/>
      <top/>
      <bottom/>
      <diagonal/>
    </border>
    <border>
      <left/>
      <right/>
      <top/>
      <bottom style="thin">
        <color rgb="FF042C53"/>
      </bottom>
      <diagonal/>
    </border>
    <border>
      <left style="thin">
        <color rgb="FFC9D4DE"/>
      </left>
      <right style="thin">
        <color rgb="FFC9D4DE"/>
      </right>
      <top style="thin">
        <color rgb="FFC9D4DE"/>
      </top>
      <bottom style="thin">
        <color rgb="FFC9D4DE"/>
      </bottom>
      <diagonal/>
    </border>
    <border>
      <left/>
      <right/>
      <top style="thin">
        <color rgb="FF042C53"/>
      </top>
      <bottom/>
      <diagonal/>
    </border>
  </borders>
  <cellStyleXfs count="1">
    <xf numFmtId="0" fontId="0" fillId="0" borderId="0"/>
  </cellStyleXfs>
  <cellXfs count="24">
    <xf numFmtId="0" fontId="0" fillId="0" borderId="0" xfId="0"/>
    <xf numFmtId="0" fontId="1" fillId="2" borderId="0" xfId="0" applyFont="1" applyFill="1" applyAlignment="1">
      <alignment vertical="center" indent="1"/>
    </xf>
    <xf numFmtId="0" fontId="2" fillId="0" borderId="0" xfId="0" applyFont="1"/>
    <xf numFmtId="0" fontId="3" fillId="0" borderId="0" xfId="0" applyFont="1"/>
    <xf numFmtId="0" fontId="4" fillId="0" borderId="0" xfId="0" applyFont="1" applyAlignment="1">
      <alignment vertical="top" wrapText="1"/>
    </xf>
    <xf numFmtId="0" fontId="5" fillId="2" borderId="0" xfId="0" applyFont="1" applyFill="1" applyAlignment="1">
      <alignment vertical="center" indent="1"/>
    </xf>
    <xf numFmtId="0" fontId="6" fillId="0" borderId="0" xfId="0" applyFont="1" applyAlignment="1">
      <alignment vertical="center" indent="1"/>
    </xf>
    <xf numFmtId="0" fontId="7" fillId="3" borderId="1" xfId="0" applyFont="1" applyFill="1" applyBorder="1"/>
    <xf numFmtId="0" fontId="0" fillId="4" borderId="2" xfId="0" applyFill="1" applyBorder="1"/>
    <xf numFmtId="164" fontId="0" fillId="4" borderId="2" xfId="0" applyNumberFormat="1" applyFill="1" applyBorder="1"/>
    <xf numFmtId="165" fontId="0" fillId="4" borderId="2" xfId="0" applyNumberFormat="1" applyFill="1" applyBorder="1"/>
    <xf numFmtId="1" fontId="0" fillId="0" borderId="0" xfId="0" applyNumberFormat="1" applyAlignment="1">
      <alignment horizontal="center"/>
    </xf>
    <xf numFmtId="0" fontId="0" fillId="0" borderId="0" xfId="0" applyAlignment="1">
      <alignment horizontal="center"/>
    </xf>
    <xf numFmtId="0" fontId="7" fillId="0" borderId="0" xfId="0" applyFont="1" applyAlignment="1">
      <alignment horizontal="center"/>
    </xf>
    <xf numFmtId="0" fontId="8" fillId="0" borderId="0" xfId="0" applyFont="1" applyAlignment="1">
      <alignment vertical="center" indent="1"/>
    </xf>
    <xf numFmtId="0" fontId="9" fillId="0" borderId="0" xfId="0" applyFont="1" applyAlignment="1">
      <alignment vertical="center" indent="1"/>
    </xf>
    <xf numFmtId="165" fontId="0" fillId="0" borderId="0" xfId="0" applyNumberFormat="1"/>
    <xf numFmtId="166" fontId="0" fillId="0" borderId="0" xfId="0" applyNumberFormat="1" applyAlignment="1">
      <alignment horizontal="center"/>
    </xf>
    <xf numFmtId="0" fontId="10" fillId="0" borderId="0" xfId="0" applyFont="1" applyAlignment="1">
      <alignment vertical="center" indent="1"/>
    </xf>
    <xf numFmtId="165" fontId="10" fillId="0" borderId="0" xfId="0" applyNumberFormat="1" applyFont="1"/>
    <xf numFmtId="166" fontId="10" fillId="0" borderId="0" xfId="0" applyNumberFormat="1" applyFont="1"/>
    <xf numFmtId="167" fontId="10" fillId="0" borderId="0" xfId="0" applyNumberFormat="1" applyFont="1"/>
    <xf numFmtId="0" fontId="10" fillId="5" borderId="3" xfId="0" applyFont="1" applyFill="1" applyBorder="1" applyAlignment="1">
      <alignment vertical="center" indent="1"/>
    </xf>
    <xf numFmtId="165" fontId="11" fillId="5" borderId="3" xfId="0" applyNumberFormat="1" applyFont="1" applyFill="1" applyBorder="1"/>
  </cellXfs>
  <cellStyles count="1">
    <cellStyle name="Normal" xfId="0" builtinId="0"/>
  </cellStyles>
  <dxfs count="2">
    <dxf>
      <font>
        <b/>
        <color rgb="FF8C2B18"/>
      </font>
      <fill>
        <patternFill patternType="solid">
          <bgColor rgb="FFF8D0C8"/>
        </patternFill>
      </fill>
    </dxf>
    <dxf>
      <fill>
        <patternFill patternType="solid">
          <bgColor rgb="FFFFE1B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howGridLines="0"/>
  </sheetViews>
  <sheetFormatPr defaultRowHeight="15" outlineLevelRow="0" outlineLevelCol="0" x14ac:dyDescent="55"/>
  <cols>
    <col min="1" max="1" width="3" customWidth="1"/>
    <col min="2" max="2" width="96" customWidth="1"/>
  </cols>
  <sheetData>
    <row r="1" ht="34" customHeight="1" spans="1:3" x14ac:dyDescent="0.25">
      <c r="A1" s="1" t="s">
        <v>0</v>
      </c>
      <c r="B1" s="1"/>
      <c r="C1" s="1"/>
    </row>
    <row r="2" spans="2:2" x14ac:dyDescent="0.25">
      <c r="B2" s="2" t="s">
        <v>1</v>
      </c>
    </row>
    <row r="4" spans="2:2" x14ac:dyDescent="0.25">
      <c r="B4" s="3" t="s">
        <v>2</v>
      </c>
    </row>
    <row r="5" ht="42" customHeight="1" spans="2:2" x14ac:dyDescent="0.25">
      <c r="B5" s="4" t="s">
        <v>3</v>
      </c>
    </row>
    <row r="6" ht="30" customHeight="1" spans="2:2" x14ac:dyDescent="0.25">
      <c r="B6" s="4" t="s">
        <v>4</v>
      </c>
    </row>
    <row r="8" spans="2:2" x14ac:dyDescent="0.25">
      <c r="B8" s="3" t="s">
        <v>5</v>
      </c>
    </row>
    <row r="9" ht="42" customHeight="1" spans="2:2" x14ac:dyDescent="0.25">
      <c r="B9" s="4" t="s">
        <v>6</v>
      </c>
    </row>
    <row r="10" ht="42" customHeight="1" spans="2:2" x14ac:dyDescent="0.25">
      <c r="B10" s="4" t="s">
        <v>7</v>
      </c>
    </row>
    <row r="11" ht="42" customHeight="1" spans="2:2" x14ac:dyDescent="0.25">
      <c r="B11" s="4" t="s">
        <v>8</v>
      </c>
    </row>
    <row r="12" ht="42" customHeight="1" spans="2:2" x14ac:dyDescent="0.25">
      <c r="B12" s="4" t="s">
        <v>9</v>
      </c>
    </row>
    <row r="14" spans="2:2" x14ac:dyDescent="0.25">
      <c r="B14" s="3" t="s">
        <v>10</v>
      </c>
    </row>
    <row r="15" ht="42" customHeight="1" spans="2:2" x14ac:dyDescent="0.25">
      <c r="B15" s="4" t="s">
        <v>11</v>
      </c>
    </row>
    <row r="16" ht="42" customHeight="1" spans="2:2" x14ac:dyDescent="0.25">
      <c r="B16" s="4" t="s">
        <v>12</v>
      </c>
    </row>
  </sheetData>
  <mergeCells count="1">
    <mergeCell ref="A1:C1"/>
  </mergeCell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4"/>
  <sheetViews>
    <sheetView workbookViewId="0" showGridLines="0">
      <pane ySplit="4" topLeftCell="A5" activePane="bottomLeft" state="frozen"/>
      <selection pane="bottomLeft"/>
    </sheetView>
  </sheetViews>
  <sheetFormatPr defaultRowHeight="15" outlineLevelRow="0" outlineLevelCol="0" x14ac:dyDescent="55"/>
  <cols>
    <col min="1" max="1" width="26" customWidth="1"/>
    <col min="2" max="2" width="14" customWidth="1"/>
    <col min="3" max="6" width="13" customWidth="1"/>
    <col min="7" max="7" width="11" customWidth="1"/>
    <col min="8" max="8" width="13" customWidth="1"/>
    <col min="9" max="10" width="10" hidden="1" customWidth="1"/>
  </cols>
  <sheetData>
    <row r="1" ht="26" customHeight="1" spans="1:8" x14ac:dyDescent="0.25">
      <c r="A1" s="5" t="s">
        <v>13</v>
      </c>
      <c r="B1" s="5"/>
      <c r="C1" s="5"/>
      <c r="D1" s="5"/>
      <c r="E1" s="5"/>
      <c r="F1" s="5"/>
      <c r="G1" s="5"/>
      <c r="H1" s="5"/>
    </row>
    <row r="2" spans="1:1" x14ac:dyDescent="0.25">
      <c r="A2" s="6" t="s">
        <v>14</v>
      </c>
    </row>
    <row r="4" spans="1:10" x14ac:dyDescent="0.25">
      <c r="A4" s="7" t="s">
        <v>15</v>
      </c>
      <c r="B4" s="7" t="s">
        <v>16</v>
      </c>
      <c r="C4" s="7" t="s">
        <v>17</v>
      </c>
      <c r="D4" s="7" t="s">
        <v>18</v>
      </c>
      <c r="E4" s="7" t="s">
        <v>19</v>
      </c>
      <c r="F4" s="7" t="s">
        <v>20</v>
      </c>
      <c r="G4" s="7" t="s">
        <v>21</v>
      </c>
      <c r="H4" s="7" t="s">
        <v>22</v>
      </c>
      <c r="I4" s="7" t="s">
        <v>23</v>
      </c>
      <c r="J4" s="7" t="s">
        <v>24</v>
      </c>
    </row>
    <row r="5" spans="1:10" x14ac:dyDescent="0.25">
      <c r="A5" s="8"/>
      <c r="B5" s="8"/>
      <c r="C5" s="9"/>
      <c r="D5" s="9"/>
      <c r="E5" s="10"/>
      <c r="F5" s="11">
        <f>IF(A5="","",Dashboard!$B$3-D5)</f>
      </c>
      <c r="G5" s="12">
        <f>IF(A5="","",IF(F5&lt;=0,"Current",IF(F5&lt;=30,"1-30",IF(F5&lt;=60,"31-60",IF(F5&lt;=90,"61-90","90+")))))</f>
      </c>
      <c r="H5" s="13">
        <f>IF(A5="","",IF(AND(F5&gt;60,E5&gt;=Dashboard!$B$5),"CALL NOW",IF(F5&gt;30,"Chase","")))</f>
      </c>
      <c r="I5">
        <f>IF(OR(A5="",F5&lt;=0),"",E5+ROW()/10000000)</f>
      </c>
      <c r="J5">
        <f>IF(A5="","",MAX(F5,0)*E5)</f>
      </c>
    </row>
    <row r="6" spans="1:10" x14ac:dyDescent="0.25">
      <c r="A6" s="8"/>
      <c r="B6" s="8"/>
      <c r="C6" s="9"/>
      <c r="D6" s="9"/>
      <c r="E6" s="10"/>
      <c r="F6" s="11">
        <f>IF(A6="","",Dashboard!$B$3-D6)</f>
      </c>
      <c r="G6" s="12">
        <f>IF(A6="","",IF(F6&lt;=0,"Current",IF(F6&lt;=30,"1-30",IF(F6&lt;=60,"31-60",IF(F6&lt;=90,"61-90","90+")))))</f>
      </c>
      <c r="H6" s="13">
        <f>IF(A6="","",IF(AND(F6&gt;60,E6&gt;=Dashboard!$B$5),"CALL NOW",IF(F6&gt;30,"Chase","")))</f>
      </c>
      <c r="I6">
        <f>IF(OR(A6="",F6&lt;=0),"",E6+ROW()/10000000)</f>
      </c>
      <c r="J6">
        <f>IF(A6="","",MAX(F6,0)*E6)</f>
      </c>
    </row>
    <row r="7" spans="1:10" x14ac:dyDescent="0.25">
      <c r="A7" s="8"/>
      <c r="B7" s="8"/>
      <c r="C7" s="9"/>
      <c r="D7" s="9"/>
      <c r="E7" s="10"/>
      <c r="F7" s="11">
        <f>IF(A7="","",Dashboard!$B$3-D7)</f>
      </c>
      <c r="G7" s="12">
        <f>IF(A7="","",IF(F7&lt;=0,"Current",IF(F7&lt;=30,"1-30",IF(F7&lt;=60,"31-60",IF(F7&lt;=90,"61-90","90+")))))</f>
      </c>
      <c r="H7" s="13">
        <f>IF(A7="","",IF(AND(F7&gt;60,E7&gt;=Dashboard!$B$5),"CALL NOW",IF(F7&gt;30,"Chase","")))</f>
      </c>
      <c r="I7">
        <f>IF(OR(A7="",F7&lt;=0),"",E7+ROW()/10000000)</f>
      </c>
      <c r="J7">
        <f>IF(A7="","",MAX(F7,0)*E7)</f>
      </c>
    </row>
    <row r="8" spans="1:10" x14ac:dyDescent="0.25">
      <c r="A8" s="8"/>
      <c r="B8" s="8"/>
      <c r="C8" s="9"/>
      <c r="D8" s="9"/>
      <c r="E8" s="10"/>
      <c r="F8" s="11">
        <f>IF(A8="","",Dashboard!$B$3-D8)</f>
      </c>
      <c r="G8" s="12">
        <f>IF(A8="","",IF(F8&lt;=0,"Current",IF(F8&lt;=30,"1-30",IF(F8&lt;=60,"31-60",IF(F8&lt;=90,"61-90","90+")))))</f>
      </c>
      <c r="H8" s="13">
        <f>IF(A8="","",IF(AND(F8&gt;60,E8&gt;=Dashboard!$B$5),"CALL NOW",IF(F8&gt;30,"Chase","")))</f>
      </c>
      <c r="I8">
        <f>IF(OR(A8="",F8&lt;=0),"",E8+ROW()/10000000)</f>
      </c>
      <c r="J8">
        <f>IF(A8="","",MAX(F8,0)*E8)</f>
      </c>
    </row>
    <row r="9" spans="1:10" x14ac:dyDescent="0.25">
      <c r="A9" s="8"/>
      <c r="B9" s="8"/>
      <c r="C9" s="9"/>
      <c r="D9" s="9"/>
      <c r="E9" s="10"/>
      <c r="F9" s="11">
        <f>IF(A9="","",Dashboard!$B$3-D9)</f>
      </c>
      <c r="G9" s="12">
        <f>IF(A9="","",IF(F9&lt;=0,"Current",IF(F9&lt;=30,"1-30",IF(F9&lt;=60,"31-60",IF(F9&lt;=90,"61-90","90+")))))</f>
      </c>
      <c r="H9" s="13">
        <f>IF(A9="","",IF(AND(F9&gt;60,E9&gt;=Dashboard!$B$5),"CALL NOW",IF(F9&gt;30,"Chase","")))</f>
      </c>
      <c r="I9">
        <f>IF(OR(A9="",F9&lt;=0),"",E9+ROW()/10000000)</f>
      </c>
      <c r="J9">
        <f>IF(A9="","",MAX(F9,0)*E9)</f>
      </c>
    </row>
    <row r="10" spans="1:10" x14ac:dyDescent="0.25">
      <c r="A10" s="8"/>
      <c r="B10" s="8"/>
      <c r="C10" s="9"/>
      <c r="D10" s="9"/>
      <c r="E10" s="10"/>
      <c r="F10" s="11">
        <f>IF(A10="","",Dashboard!$B$3-D10)</f>
      </c>
      <c r="G10" s="12">
        <f>IF(A10="","",IF(F10&lt;=0,"Current",IF(F10&lt;=30,"1-30",IF(F10&lt;=60,"31-60",IF(F10&lt;=90,"61-90","90+")))))</f>
      </c>
      <c r="H10" s="13">
        <f>IF(A10="","",IF(AND(F10&gt;60,E10&gt;=Dashboard!$B$5),"CALL NOW",IF(F10&gt;30,"Chase","")))</f>
      </c>
      <c r="I10">
        <f>IF(OR(A10="",F10&lt;=0),"",E10+ROW()/10000000)</f>
      </c>
      <c r="J10">
        <f>IF(A10="","",MAX(F10,0)*E10)</f>
      </c>
    </row>
    <row r="11" spans="1:10" x14ac:dyDescent="0.25">
      <c r="A11" s="8"/>
      <c r="B11" s="8"/>
      <c r="C11" s="9"/>
      <c r="D11" s="9"/>
      <c r="E11" s="10"/>
      <c r="F11" s="11">
        <f>IF(A11="","",Dashboard!$B$3-D11)</f>
      </c>
      <c r="G11" s="12">
        <f>IF(A11="","",IF(F11&lt;=0,"Current",IF(F11&lt;=30,"1-30",IF(F11&lt;=60,"31-60",IF(F11&lt;=90,"61-90","90+")))))</f>
      </c>
      <c r="H11" s="13">
        <f>IF(A11="","",IF(AND(F11&gt;60,E11&gt;=Dashboard!$B$5),"CALL NOW",IF(F11&gt;30,"Chase","")))</f>
      </c>
      <c r="I11">
        <f>IF(OR(A11="",F11&lt;=0),"",E11+ROW()/10000000)</f>
      </c>
      <c r="J11">
        <f>IF(A11="","",MAX(F11,0)*E11)</f>
      </c>
    </row>
    <row r="12" spans="1:10" x14ac:dyDescent="0.25">
      <c r="A12" s="8"/>
      <c r="B12" s="8"/>
      <c r="C12" s="9"/>
      <c r="D12" s="9"/>
      <c r="E12" s="10"/>
      <c r="F12" s="11">
        <f>IF(A12="","",Dashboard!$B$3-D12)</f>
      </c>
      <c r="G12" s="12">
        <f>IF(A12="","",IF(F12&lt;=0,"Current",IF(F12&lt;=30,"1-30",IF(F12&lt;=60,"31-60",IF(F12&lt;=90,"61-90","90+")))))</f>
      </c>
      <c r="H12" s="13">
        <f>IF(A12="","",IF(AND(F12&gt;60,E12&gt;=Dashboard!$B$5),"CALL NOW",IF(F12&gt;30,"Chase","")))</f>
      </c>
      <c r="I12">
        <f>IF(OR(A12="",F12&lt;=0),"",E12+ROW()/10000000)</f>
      </c>
      <c r="J12">
        <f>IF(A12="","",MAX(F12,0)*E12)</f>
      </c>
    </row>
    <row r="13" spans="1:10" x14ac:dyDescent="0.25">
      <c r="A13" s="8"/>
      <c r="B13" s="8"/>
      <c r="C13" s="9"/>
      <c r="D13" s="9"/>
      <c r="E13" s="10"/>
      <c r="F13" s="11">
        <f>IF(A13="","",Dashboard!$B$3-D13)</f>
      </c>
      <c r="G13" s="12">
        <f>IF(A13="","",IF(F13&lt;=0,"Current",IF(F13&lt;=30,"1-30",IF(F13&lt;=60,"31-60",IF(F13&lt;=90,"61-90","90+")))))</f>
      </c>
      <c r="H13" s="13">
        <f>IF(A13="","",IF(AND(F13&gt;60,E13&gt;=Dashboard!$B$5),"CALL NOW",IF(F13&gt;30,"Chase","")))</f>
      </c>
      <c r="I13">
        <f>IF(OR(A13="",F13&lt;=0),"",E13+ROW()/10000000)</f>
      </c>
      <c r="J13">
        <f>IF(A13="","",MAX(F13,0)*E13)</f>
      </c>
    </row>
    <row r="14" spans="1:10" x14ac:dyDescent="0.25">
      <c r="A14" s="8"/>
      <c r="B14" s="8"/>
      <c r="C14" s="9"/>
      <c r="D14" s="9"/>
      <c r="E14" s="10"/>
      <c r="F14" s="11">
        <f>IF(A14="","",Dashboard!$B$3-D14)</f>
      </c>
      <c r="G14" s="12">
        <f>IF(A14="","",IF(F14&lt;=0,"Current",IF(F14&lt;=30,"1-30",IF(F14&lt;=60,"31-60",IF(F14&lt;=90,"61-90","90+")))))</f>
      </c>
      <c r="H14" s="13">
        <f>IF(A14="","",IF(AND(F14&gt;60,E14&gt;=Dashboard!$B$5),"CALL NOW",IF(F14&gt;30,"Chase","")))</f>
      </c>
      <c r="I14">
        <f>IF(OR(A14="",F14&lt;=0),"",E14+ROW()/10000000)</f>
      </c>
      <c r="J14">
        <f>IF(A14="","",MAX(F14,0)*E14)</f>
      </c>
    </row>
    <row r="15" spans="1:10" x14ac:dyDescent="0.25">
      <c r="A15" s="8"/>
      <c r="B15" s="8"/>
      <c r="C15" s="9"/>
      <c r="D15" s="9"/>
      <c r="E15" s="10"/>
      <c r="F15" s="11">
        <f>IF(A15="","",Dashboard!$B$3-D15)</f>
      </c>
      <c r="G15" s="12">
        <f>IF(A15="","",IF(F15&lt;=0,"Current",IF(F15&lt;=30,"1-30",IF(F15&lt;=60,"31-60",IF(F15&lt;=90,"61-90","90+")))))</f>
      </c>
      <c r="H15" s="13">
        <f>IF(A15="","",IF(AND(F15&gt;60,E15&gt;=Dashboard!$B$5),"CALL NOW",IF(F15&gt;30,"Chase","")))</f>
      </c>
      <c r="I15">
        <f>IF(OR(A15="",F15&lt;=0),"",E15+ROW()/10000000)</f>
      </c>
      <c r="J15">
        <f>IF(A15="","",MAX(F15,0)*E15)</f>
      </c>
    </row>
    <row r="16" spans="1:10" x14ac:dyDescent="0.25">
      <c r="A16" s="8"/>
      <c r="B16" s="8"/>
      <c r="C16" s="9"/>
      <c r="D16" s="9"/>
      <c r="E16" s="10"/>
      <c r="F16" s="11">
        <f>IF(A16="","",Dashboard!$B$3-D16)</f>
      </c>
      <c r="G16" s="12">
        <f>IF(A16="","",IF(F16&lt;=0,"Current",IF(F16&lt;=30,"1-30",IF(F16&lt;=60,"31-60",IF(F16&lt;=90,"61-90","90+")))))</f>
      </c>
      <c r="H16" s="13">
        <f>IF(A16="","",IF(AND(F16&gt;60,E16&gt;=Dashboard!$B$5),"CALL NOW",IF(F16&gt;30,"Chase","")))</f>
      </c>
      <c r="I16">
        <f>IF(OR(A16="",F16&lt;=0),"",E16+ROW()/10000000)</f>
      </c>
      <c r="J16">
        <f>IF(A16="","",MAX(F16,0)*E16)</f>
      </c>
    </row>
    <row r="17" spans="1:10" x14ac:dyDescent="0.25">
      <c r="A17" s="8"/>
      <c r="B17" s="8"/>
      <c r="C17" s="9"/>
      <c r="D17" s="9"/>
      <c r="E17" s="10"/>
      <c r="F17" s="11">
        <f>IF(A17="","",Dashboard!$B$3-D17)</f>
      </c>
      <c r="G17" s="12">
        <f>IF(A17="","",IF(F17&lt;=0,"Current",IF(F17&lt;=30,"1-30",IF(F17&lt;=60,"31-60",IF(F17&lt;=90,"61-90","90+")))))</f>
      </c>
      <c r="H17" s="13">
        <f>IF(A17="","",IF(AND(F17&gt;60,E17&gt;=Dashboard!$B$5),"CALL NOW",IF(F17&gt;30,"Chase","")))</f>
      </c>
      <c r="I17">
        <f>IF(OR(A17="",F17&lt;=0),"",E17+ROW()/10000000)</f>
      </c>
      <c r="J17">
        <f>IF(A17="","",MAX(F17,0)*E17)</f>
      </c>
    </row>
    <row r="18" spans="1:10" x14ac:dyDescent="0.25">
      <c r="A18" s="8"/>
      <c r="B18" s="8"/>
      <c r="C18" s="9"/>
      <c r="D18" s="9"/>
      <c r="E18" s="10"/>
      <c r="F18" s="11">
        <f>IF(A18="","",Dashboard!$B$3-D18)</f>
      </c>
      <c r="G18" s="12">
        <f>IF(A18="","",IF(F18&lt;=0,"Current",IF(F18&lt;=30,"1-30",IF(F18&lt;=60,"31-60",IF(F18&lt;=90,"61-90","90+")))))</f>
      </c>
      <c r="H18" s="13">
        <f>IF(A18="","",IF(AND(F18&gt;60,E18&gt;=Dashboard!$B$5),"CALL NOW",IF(F18&gt;30,"Chase","")))</f>
      </c>
      <c r="I18">
        <f>IF(OR(A18="",F18&lt;=0),"",E18+ROW()/10000000)</f>
      </c>
      <c r="J18">
        <f>IF(A18="","",MAX(F18,0)*E18)</f>
      </c>
    </row>
    <row r="19" spans="1:10" x14ac:dyDescent="0.25">
      <c r="A19" s="8"/>
      <c r="B19" s="8"/>
      <c r="C19" s="9"/>
      <c r="D19" s="9"/>
      <c r="E19" s="10"/>
      <c r="F19" s="11">
        <f>IF(A19="","",Dashboard!$B$3-D19)</f>
      </c>
      <c r="G19" s="12">
        <f>IF(A19="","",IF(F19&lt;=0,"Current",IF(F19&lt;=30,"1-30",IF(F19&lt;=60,"31-60",IF(F19&lt;=90,"61-90","90+")))))</f>
      </c>
      <c r="H19" s="13">
        <f>IF(A19="","",IF(AND(F19&gt;60,E19&gt;=Dashboard!$B$5),"CALL NOW",IF(F19&gt;30,"Chase","")))</f>
      </c>
      <c r="I19">
        <f>IF(OR(A19="",F19&lt;=0),"",E19+ROW()/10000000)</f>
      </c>
      <c r="J19">
        <f>IF(A19="","",MAX(F19,0)*E19)</f>
      </c>
    </row>
    <row r="20" spans="1:10" x14ac:dyDescent="0.25">
      <c r="A20" s="8"/>
      <c r="B20" s="8"/>
      <c r="C20" s="9"/>
      <c r="D20" s="9"/>
      <c r="E20" s="10"/>
      <c r="F20" s="11">
        <f>IF(A20="","",Dashboard!$B$3-D20)</f>
      </c>
      <c r="G20" s="12">
        <f>IF(A20="","",IF(F20&lt;=0,"Current",IF(F20&lt;=30,"1-30",IF(F20&lt;=60,"31-60",IF(F20&lt;=90,"61-90","90+")))))</f>
      </c>
      <c r="H20" s="13">
        <f>IF(A20="","",IF(AND(F20&gt;60,E20&gt;=Dashboard!$B$5),"CALL NOW",IF(F20&gt;30,"Chase","")))</f>
      </c>
      <c r="I20">
        <f>IF(OR(A20="",F20&lt;=0),"",E20+ROW()/10000000)</f>
      </c>
      <c r="J20">
        <f>IF(A20="","",MAX(F20,0)*E20)</f>
      </c>
    </row>
    <row r="21" spans="1:10" x14ac:dyDescent="0.25">
      <c r="A21" s="8"/>
      <c r="B21" s="8"/>
      <c r="C21" s="9"/>
      <c r="D21" s="9"/>
      <c r="E21" s="10"/>
      <c r="F21" s="11">
        <f>IF(A21="","",Dashboard!$B$3-D21)</f>
      </c>
      <c r="G21" s="12">
        <f>IF(A21="","",IF(F21&lt;=0,"Current",IF(F21&lt;=30,"1-30",IF(F21&lt;=60,"31-60",IF(F21&lt;=90,"61-90","90+")))))</f>
      </c>
      <c r="H21" s="13">
        <f>IF(A21="","",IF(AND(F21&gt;60,E21&gt;=Dashboard!$B$5),"CALL NOW",IF(F21&gt;30,"Chase","")))</f>
      </c>
      <c r="I21">
        <f>IF(OR(A21="",F21&lt;=0),"",E21+ROW()/10000000)</f>
      </c>
      <c r="J21">
        <f>IF(A21="","",MAX(F21,0)*E21)</f>
      </c>
    </row>
    <row r="22" spans="1:10" x14ac:dyDescent="0.25">
      <c r="A22" s="8"/>
      <c r="B22" s="8"/>
      <c r="C22" s="9"/>
      <c r="D22" s="9"/>
      <c r="E22" s="10"/>
      <c r="F22" s="11">
        <f>IF(A22="","",Dashboard!$B$3-D22)</f>
      </c>
      <c r="G22" s="12">
        <f>IF(A22="","",IF(F22&lt;=0,"Current",IF(F22&lt;=30,"1-30",IF(F22&lt;=60,"31-60",IF(F22&lt;=90,"61-90","90+")))))</f>
      </c>
      <c r="H22" s="13">
        <f>IF(A22="","",IF(AND(F22&gt;60,E22&gt;=Dashboard!$B$5),"CALL NOW",IF(F22&gt;30,"Chase","")))</f>
      </c>
      <c r="I22">
        <f>IF(OR(A22="",F22&lt;=0),"",E22+ROW()/10000000)</f>
      </c>
      <c r="J22">
        <f>IF(A22="","",MAX(F22,0)*E22)</f>
      </c>
    </row>
    <row r="23" spans="1:10" x14ac:dyDescent="0.25">
      <c r="A23" s="8"/>
      <c r="B23" s="8"/>
      <c r="C23" s="9"/>
      <c r="D23" s="9"/>
      <c r="E23" s="10"/>
      <c r="F23" s="11">
        <f>IF(A23="","",Dashboard!$B$3-D23)</f>
      </c>
      <c r="G23" s="12">
        <f>IF(A23="","",IF(F23&lt;=0,"Current",IF(F23&lt;=30,"1-30",IF(F23&lt;=60,"31-60",IF(F23&lt;=90,"61-90","90+")))))</f>
      </c>
      <c r="H23" s="13">
        <f>IF(A23="","",IF(AND(F23&gt;60,E23&gt;=Dashboard!$B$5),"CALL NOW",IF(F23&gt;30,"Chase","")))</f>
      </c>
      <c r="I23">
        <f>IF(OR(A23="",F23&lt;=0),"",E23+ROW()/10000000)</f>
      </c>
      <c r="J23">
        <f>IF(A23="","",MAX(F23,0)*E23)</f>
      </c>
    </row>
    <row r="24" spans="1:10" x14ac:dyDescent="0.25">
      <c r="A24" s="8"/>
      <c r="B24" s="8"/>
      <c r="C24" s="9"/>
      <c r="D24" s="9"/>
      <c r="E24" s="10"/>
      <c r="F24" s="11">
        <f>IF(A24="","",Dashboard!$B$3-D24)</f>
      </c>
      <c r="G24" s="12">
        <f>IF(A24="","",IF(F24&lt;=0,"Current",IF(F24&lt;=30,"1-30",IF(F24&lt;=60,"31-60",IF(F24&lt;=90,"61-90","90+")))))</f>
      </c>
      <c r="H24" s="13">
        <f>IF(A24="","",IF(AND(F24&gt;60,E24&gt;=Dashboard!$B$5),"CALL NOW",IF(F24&gt;30,"Chase","")))</f>
      </c>
      <c r="I24">
        <f>IF(OR(A24="",F24&lt;=0),"",E24+ROW()/10000000)</f>
      </c>
      <c r="J24">
        <f>IF(A24="","",MAX(F24,0)*E24)</f>
      </c>
    </row>
    <row r="25" spans="1:10" x14ac:dyDescent="0.25">
      <c r="A25" s="8"/>
      <c r="B25" s="8"/>
      <c r="C25" s="9"/>
      <c r="D25" s="9"/>
      <c r="E25" s="10"/>
      <c r="F25" s="11">
        <f>IF(A25="","",Dashboard!$B$3-D25)</f>
      </c>
      <c r="G25" s="12">
        <f>IF(A25="","",IF(F25&lt;=0,"Current",IF(F25&lt;=30,"1-30",IF(F25&lt;=60,"31-60",IF(F25&lt;=90,"61-90","90+")))))</f>
      </c>
      <c r="H25" s="13">
        <f>IF(A25="","",IF(AND(F25&gt;60,E25&gt;=Dashboard!$B$5),"CALL NOW",IF(F25&gt;30,"Chase","")))</f>
      </c>
      <c r="I25">
        <f>IF(OR(A25="",F25&lt;=0),"",E25+ROW()/10000000)</f>
      </c>
      <c r="J25">
        <f>IF(A25="","",MAX(F25,0)*E25)</f>
      </c>
    </row>
    <row r="26" spans="1:10" x14ac:dyDescent="0.25">
      <c r="A26" s="8"/>
      <c r="B26" s="8"/>
      <c r="C26" s="9"/>
      <c r="D26" s="9"/>
      <c r="E26" s="10"/>
      <c r="F26" s="11">
        <f>IF(A26="","",Dashboard!$B$3-D26)</f>
      </c>
      <c r="G26" s="12">
        <f>IF(A26="","",IF(F26&lt;=0,"Current",IF(F26&lt;=30,"1-30",IF(F26&lt;=60,"31-60",IF(F26&lt;=90,"61-90","90+")))))</f>
      </c>
      <c r="H26" s="13">
        <f>IF(A26="","",IF(AND(F26&gt;60,E26&gt;=Dashboard!$B$5),"CALL NOW",IF(F26&gt;30,"Chase","")))</f>
      </c>
      <c r="I26">
        <f>IF(OR(A26="",F26&lt;=0),"",E26+ROW()/10000000)</f>
      </c>
      <c r="J26">
        <f>IF(A26="","",MAX(F26,0)*E26)</f>
      </c>
    </row>
    <row r="27" spans="1:10" x14ac:dyDescent="0.25">
      <c r="A27" s="8"/>
      <c r="B27" s="8"/>
      <c r="C27" s="9"/>
      <c r="D27" s="9"/>
      <c r="E27" s="10"/>
      <c r="F27" s="11">
        <f>IF(A27="","",Dashboard!$B$3-D27)</f>
      </c>
      <c r="G27" s="12">
        <f>IF(A27="","",IF(F27&lt;=0,"Current",IF(F27&lt;=30,"1-30",IF(F27&lt;=60,"31-60",IF(F27&lt;=90,"61-90","90+")))))</f>
      </c>
      <c r="H27" s="13">
        <f>IF(A27="","",IF(AND(F27&gt;60,E27&gt;=Dashboard!$B$5),"CALL NOW",IF(F27&gt;30,"Chase","")))</f>
      </c>
      <c r="I27">
        <f>IF(OR(A27="",F27&lt;=0),"",E27+ROW()/10000000)</f>
      </c>
      <c r="J27">
        <f>IF(A27="","",MAX(F27,0)*E27)</f>
      </c>
    </row>
    <row r="28" spans="1:10" x14ac:dyDescent="0.25">
      <c r="A28" s="8"/>
      <c r="B28" s="8"/>
      <c r="C28" s="9"/>
      <c r="D28" s="9"/>
      <c r="E28" s="10"/>
      <c r="F28" s="11">
        <f>IF(A28="","",Dashboard!$B$3-D28)</f>
      </c>
      <c r="G28" s="12">
        <f>IF(A28="","",IF(F28&lt;=0,"Current",IF(F28&lt;=30,"1-30",IF(F28&lt;=60,"31-60",IF(F28&lt;=90,"61-90","90+")))))</f>
      </c>
      <c r="H28" s="13">
        <f>IF(A28="","",IF(AND(F28&gt;60,E28&gt;=Dashboard!$B$5),"CALL NOW",IF(F28&gt;30,"Chase","")))</f>
      </c>
      <c r="I28">
        <f>IF(OR(A28="",F28&lt;=0),"",E28+ROW()/10000000)</f>
      </c>
      <c r="J28">
        <f>IF(A28="","",MAX(F28,0)*E28)</f>
      </c>
    </row>
    <row r="29" spans="1:10" x14ac:dyDescent="0.25">
      <c r="A29" s="8"/>
      <c r="B29" s="8"/>
      <c r="C29" s="9"/>
      <c r="D29" s="9"/>
      <c r="E29" s="10"/>
      <c r="F29" s="11">
        <f>IF(A29="","",Dashboard!$B$3-D29)</f>
      </c>
      <c r="G29" s="12">
        <f>IF(A29="","",IF(F29&lt;=0,"Current",IF(F29&lt;=30,"1-30",IF(F29&lt;=60,"31-60",IF(F29&lt;=90,"61-90","90+")))))</f>
      </c>
      <c r="H29" s="13">
        <f>IF(A29="","",IF(AND(F29&gt;60,E29&gt;=Dashboard!$B$5),"CALL NOW",IF(F29&gt;30,"Chase","")))</f>
      </c>
      <c r="I29">
        <f>IF(OR(A29="",F29&lt;=0),"",E29+ROW()/10000000)</f>
      </c>
      <c r="J29">
        <f>IF(A29="","",MAX(F29,0)*E29)</f>
      </c>
    </row>
    <row r="30" spans="1:10" x14ac:dyDescent="0.25">
      <c r="A30" s="8"/>
      <c r="B30" s="8"/>
      <c r="C30" s="9"/>
      <c r="D30" s="9"/>
      <c r="E30" s="10"/>
      <c r="F30" s="11">
        <f>IF(A30="","",Dashboard!$B$3-D30)</f>
      </c>
      <c r="G30" s="12">
        <f>IF(A30="","",IF(F30&lt;=0,"Current",IF(F30&lt;=30,"1-30",IF(F30&lt;=60,"31-60",IF(F30&lt;=90,"61-90","90+")))))</f>
      </c>
      <c r="H30" s="13">
        <f>IF(A30="","",IF(AND(F30&gt;60,E30&gt;=Dashboard!$B$5),"CALL NOW",IF(F30&gt;30,"Chase","")))</f>
      </c>
      <c r="I30">
        <f>IF(OR(A30="",F30&lt;=0),"",E30+ROW()/10000000)</f>
      </c>
      <c r="J30">
        <f>IF(A30="","",MAX(F30,0)*E30)</f>
      </c>
    </row>
    <row r="31" spans="1:10" x14ac:dyDescent="0.25">
      <c r="A31" s="8"/>
      <c r="B31" s="8"/>
      <c r="C31" s="9"/>
      <c r="D31" s="9"/>
      <c r="E31" s="10"/>
      <c r="F31" s="11">
        <f>IF(A31="","",Dashboard!$B$3-D31)</f>
      </c>
      <c r="G31" s="12">
        <f>IF(A31="","",IF(F31&lt;=0,"Current",IF(F31&lt;=30,"1-30",IF(F31&lt;=60,"31-60",IF(F31&lt;=90,"61-90","90+")))))</f>
      </c>
      <c r="H31" s="13">
        <f>IF(A31="","",IF(AND(F31&gt;60,E31&gt;=Dashboard!$B$5),"CALL NOW",IF(F31&gt;30,"Chase","")))</f>
      </c>
      <c r="I31">
        <f>IF(OR(A31="",F31&lt;=0),"",E31+ROW()/10000000)</f>
      </c>
      <c r="J31">
        <f>IF(A31="","",MAX(F31,0)*E31)</f>
      </c>
    </row>
    <row r="32" spans="1:10" x14ac:dyDescent="0.25">
      <c r="A32" s="8"/>
      <c r="B32" s="8"/>
      <c r="C32" s="9"/>
      <c r="D32" s="9"/>
      <c r="E32" s="10"/>
      <c r="F32" s="11">
        <f>IF(A32="","",Dashboard!$B$3-D32)</f>
      </c>
      <c r="G32" s="12">
        <f>IF(A32="","",IF(F32&lt;=0,"Current",IF(F32&lt;=30,"1-30",IF(F32&lt;=60,"31-60",IF(F32&lt;=90,"61-90","90+")))))</f>
      </c>
      <c r="H32" s="13">
        <f>IF(A32="","",IF(AND(F32&gt;60,E32&gt;=Dashboard!$B$5),"CALL NOW",IF(F32&gt;30,"Chase","")))</f>
      </c>
      <c r="I32">
        <f>IF(OR(A32="",F32&lt;=0),"",E32+ROW()/10000000)</f>
      </c>
      <c r="J32">
        <f>IF(A32="","",MAX(F32,0)*E32)</f>
      </c>
    </row>
    <row r="33" spans="1:10" x14ac:dyDescent="0.25">
      <c r="A33" s="8"/>
      <c r="B33" s="8"/>
      <c r="C33" s="9"/>
      <c r="D33" s="9"/>
      <c r="E33" s="10"/>
      <c r="F33" s="11">
        <f>IF(A33="","",Dashboard!$B$3-D33)</f>
      </c>
      <c r="G33" s="12">
        <f>IF(A33="","",IF(F33&lt;=0,"Current",IF(F33&lt;=30,"1-30",IF(F33&lt;=60,"31-60",IF(F33&lt;=90,"61-90","90+")))))</f>
      </c>
      <c r="H33" s="13">
        <f>IF(A33="","",IF(AND(F33&gt;60,E33&gt;=Dashboard!$B$5),"CALL NOW",IF(F33&gt;30,"Chase","")))</f>
      </c>
      <c r="I33">
        <f>IF(OR(A33="",F33&lt;=0),"",E33+ROW()/10000000)</f>
      </c>
      <c r="J33">
        <f>IF(A33="","",MAX(F33,0)*E33)</f>
      </c>
    </row>
    <row r="34" spans="1:10" x14ac:dyDescent="0.25">
      <c r="A34" s="8"/>
      <c r="B34" s="8"/>
      <c r="C34" s="9"/>
      <c r="D34" s="9"/>
      <c r="E34" s="10"/>
      <c r="F34" s="11">
        <f>IF(A34="","",Dashboard!$B$3-D34)</f>
      </c>
      <c r="G34" s="12">
        <f>IF(A34="","",IF(F34&lt;=0,"Current",IF(F34&lt;=30,"1-30",IF(F34&lt;=60,"31-60",IF(F34&lt;=90,"61-90","90+")))))</f>
      </c>
      <c r="H34" s="13">
        <f>IF(A34="","",IF(AND(F34&gt;60,E34&gt;=Dashboard!$B$5),"CALL NOW",IF(F34&gt;30,"Chase","")))</f>
      </c>
      <c r="I34">
        <f>IF(OR(A34="",F34&lt;=0),"",E34+ROW()/10000000)</f>
      </c>
      <c r="J34">
        <f>IF(A34="","",MAX(F34,0)*E34)</f>
      </c>
    </row>
    <row r="35" spans="1:10" x14ac:dyDescent="0.25">
      <c r="A35" s="8"/>
      <c r="B35" s="8"/>
      <c r="C35" s="9"/>
      <c r="D35" s="9"/>
      <c r="E35" s="10"/>
      <c r="F35" s="11">
        <f>IF(A35="","",Dashboard!$B$3-D35)</f>
      </c>
      <c r="G35" s="12">
        <f>IF(A35="","",IF(F35&lt;=0,"Current",IF(F35&lt;=30,"1-30",IF(F35&lt;=60,"31-60",IF(F35&lt;=90,"61-90","90+")))))</f>
      </c>
      <c r="H35" s="13">
        <f>IF(A35="","",IF(AND(F35&gt;60,E35&gt;=Dashboard!$B$5),"CALL NOW",IF(F35&gt;30,"Chase","")))</f>
      </c>
      <c r="I35">
        <f>IF(OR(A35="",F35&lt;=0),"",E35+ROW()/10000000)</f>
      </c>
      <c r="J35">
        <f>IF(A35="","",MAX(F35,0)*E35)</f>
      </c>
    </row>
    <row r="36" spans="1:10" x14ac:dyDescent="0.25">
      <c r="A36" s="8"/>
      <c r="B36" s="8"/>
      <c r="C36" s="9"/>
      <c r="D36" s="9"/>
      <c r="E36" s="10"/>
      <c r="F36" s="11">
        <f>IF(A36="","",Dashboard!$B$3-D36)</f>
      </c>
      <c r="G36" s="12">
        <f>IF(A36="","",IF(F36&lt;=0,"Current",IF(F36&lt;=30,"1-30",IF(F36&lt;=60,"31-60",IF(F36&lt;=90,"61-90","90+")))))</f>
      </c>
      <c r="H36" s="13">
        <f>IF(A36="","",IF(AND(F36&gt;60,E36&gt;=Dashboard!$B$5),"CALL NOW",IF(F36&gt;30,"Chase","")))</f>
      </c>
      <c r="I36">
        <f>IF(OR(A36="",F36&lt;=0),"",E36+ROW()/10000000)</f>
      </c>
      <c r="J36">
        <f>IF(A36="","",MAX(F36,0)*E36)</f>
      </c>
    </row>
    <row r="37" spans="1:10" x14ac:dyDescent="0.25">
      <c r="A37" s="8"/>
      <c r="B37" s="8"/>
      <c r="C37" s="9"/>
      <c r="D37" s="9"/>
      <c r="E37" s="10"/>
      <c r="F37" s="11">
        <f>IF(A37="","",Dashboard!$B$3-D37)</f>
      </c>
      <c r="G37" s="12">
        <f>IF(A37="","",IF(F37&lt;=0,"Current",IF(F37&lt;=30,"1-30",IF(F37&lt;=60,"31-60",IF(F37&lt;=90,"61-90","90+")))))</f>
      </c>
      <c r="H37" s="13">
        <f>IF(A37="","",IF(AND(F37&gt;60,E37&gt;=Dashboard!$B$5),"CALL NOW",IF(F37&gt;30,"Chase","")))</f>
      </c>
      <c r="I37">
        <f>IF(OR(A37="",F37&lt;=0),"",E37+ROW()/10000000)</f>
      </c>
      <c r="J37">
        <f>IF(A37="","",MAX(F37,0)*E37)</f>
      </c>
    </row>
    <row r="38" spans="1:10" x14ac:dyDescent="0.25">
      <c r="A38" s="8"/>
      <c r="B38" s="8"/>
      <c r="C38" s="9"/>
      <c r="D38" s="9"/>
      <c r="E38" s="10"/>
      <c r="F38" s="11">
        <f>IF(A38="","",Dashboard!$B$3-D38)</f>
      </c>
      <c r="G38" s="12">
        <f>IF(A38="","",IF(F38&lt;=0,"Current",IF(F38&lt;=30,"1-30",IF(F38&lt;=60,"31-60",IF(F38&lt;=90,"61-90","90+")))))</f>
      </c>
      <c r="H38" s="13">
        <f>IF(A38="","",IF(AND(F38&gt;60,E38&gt;=Dashboard!$B$5),"CALL NOW",IF(F38&gt;30,"Chase","")))</f>
      </c>
      <c r="I38">
        <f>IF(OR(A38="",F38&lt;=0),"",E38+ROW()/10000000)</f>
      </c>
      <c r="J38">
        <f>IF(A38="","",MAX(F38,0)*E38)</f>
      </c>
    </row>
    <row r="39" spans="1:10" x14ac:dyDescent="0.25">
      <c r="A39" s="8"/>
      <c r="B39" s="8"/>
      <c r="C39" s="9"/>
      <c r="D39" s="9"/>
      <c r="E39" s="10"/>
      <c r="F39" s="11">
        <f>IF(A39="","",Dashboard!$B$3-D39)</f>
      </c>
      <c r="G39" s="12">
        <f>IF(A39="","",IF(F39&lt;=0,"Current",IF(F39&lt;=30,"1-30",IF(F39&lt;=60,"31-60",IF(F39&lt;=90,"61-90","90+")))))</f>
      </c>
      <c r="H39" s="13">
        <f>IF(A39="","",IF(AND(F39&gt;60,E39&gt;=Dashboard!$B$5),"CALL NOW",IF(F39&gt;30,"Chase","")))</f>
      </c>
      <c r="I39">
        <f>IF(OR(A39="",F39&lt;=0),"",E39+ROW()/10000000)</f>
      </c>
      <c r="J39">
        <f>IF(A39="","",MAX(F39,0)*E39)</f>
      </c>
    </row>
    <row r="40" spans="1:10" x14ac:dyDescent="0.25">
      <c r="A40" s="8"/>
      <c r="B40" s="8"/>
      <c r="C40" s="9"/>
      <c r="D40" s="9"/>
      <c r="E40" s="10"/>
      <c r="F40" s="11">
        <f>IF(A40="","",Dashboard!$B$3-D40)</f>
      </c>
      <c r="G40" s="12">
        <f>IF(A40="","",IF(F40&lt;=0,"Current",IF(F40&lt;=30,"1-30",IF(F40&lt;=60,"31-60",IF(F40&lt;=90,"61-90","90+")))))</f>
      </c>
      <c r="H40" s="13">
        <f>IF(A40="","",IF(AND(F40&gt;60,E40&gt;=Dashboard!$B$5),"CALL NOW",IF(F40&gt;30,"Chase","")))</f>
      </c>
      <c r="I40">
        <f>IF(OR(A40="",F40&lt;=0),"",E40+ROW()/10000000)</f>
      </c>
      <c r="J40">
        <f>IF(A40="","",MAX(F40,0)*E40)</f>
      </c>
    </row>
    <row r="41" spans="1:10" x14ac:dyDescent="0.25">
      <c r="A41" s="8"/>
      <c r="B41" s="8"/>
      <c r="C41" s="9"/>
      <c r="D41" s="9"/>
      <c r="E41" s="10"/>
      <c r="F41" s="11">
        <f>IF(A41="","",Dashboard!$B$3-D41)</f>
      </c>
      <c r="G41" s="12">
        <f>IF(A41="","",IF(F41&lt;=0,"Current",IF(F41&lt;=30,"1-30",IF(F41&lt;=60,"31-60",IF(F41&lt;=90,"61-90","90+")))))</f>
      </c>
      <c r="H41" s="13">
        <f>IF(A41="","",IF(AND(F41&gt;60,E41&gt;=Dashboard!$B$5),"CALL NOW",IF(F41&gt;30,"Chase","")))</f>
      </c>
      <c r="I41">
        <f>IF(OR(A41="",F41&lt;=0),"",E41+ROW()/10000000)</f>
      </c>
      <c r="J41">
        <f>IF(A41="","",MAX(F41,0)*E41)</f>
      </c>
    </row>
    <row r="42" spans="1:10" x14ac:dyDescent="0.25">
      <c r="A42" s="8"/>
      <c r="B42" s="8"/>
      <c r="C42" s="9"/>
      <c r="D42" s="9"/>
      <c r="E42" s="10"/>
      <c r="F42" s="11">
        <f>IF(A42="","",Dashboard!$B$3-D42)</f>
      </c>
      <c r="G42" s="12">
        <f>IF(A42="","",IF(F42&lt;=0,"Current",IF(F42&lt;=30,"1-30",IF(F42&lt;=60,"31-60",IF(F42&lt;=90,"61-90","90+")))))</f>
      </c>
      <c r="H42" s="13">
        <f>IF(A42="","",IF(AND(F42&gt;60,E42&gt;=Dashboard!$B$5),"CALL NOW",IF(F42&gt;30,"Chase","")))</f>
      </c>
      <c r="I42">
        <f>IF(OR(A42="",F42&lt;=0),"",E42+ROW()/10000000)</f>
      </c>
      <c r="J42">
        <f>IF(A42="","",MAX(F42,0)*E42)</f>
      </c>
    </row>
    <row r="43" spans="1:10" x14ac:dyDescent="0.25">
      <c r="A43" s="8"/>
      <c r="B43" s="8"/>
      <c r="C43" s="9"/>
      <c r="D43" s="9"/>
      <c r="E43" s="10"/>
      <c r="F43" s="11">
        <f>IF(A43="","",Dashboard!$B$3-D43)</f>
      </c>
      <c r="G43" s="12">
        <f>IF(A43="","",IF(F43&lt;=0,"Current",IF(F43&lt;=30,"1-30",IF(F43&lt;=60,"31-60",IF(F43&lt;=90,"61-90","90+")))))</f>
      </c>
      <c r="H43" s="13">
        <f>IF(A43="","",IF(AND(F43&gt;60,E43&gt;=Dashboard!$B$5),"CALL NOW",IF(F43&gt;30,"Chase","")))</f>
      </c>
      <c r="I43">
        <f>IF(OR(A43="",F43&lt;=0),"",E43+ROW()/10000000)</f>
      </c>
      <c r="J43">
        <f>IF(A43="","",MAX(F43,0)*E43)</f>
      </c>
    </row>
    <row r="44" spans="1:10" x14ac:dyDescent="0.25">
      <c r="A44" s="8"/>
      <c r="B44" s="8"/>
      <c r="C44" s="9"/>
      <c r="D44" s="9"/>
      <c r="E44" s="10"/>
      <c r="F44" s="11">
        <f>IF(A44="","",Dashboard!$B$3-D44)</f>
      </c>
      <c r="G44" s="12">
        <f>IF(A44="","",IF(F44&lt;=0,"Current",IF(F44&lt;=30,"1-30",IF(F44&lt;=60,"31-60",IF(F44&lt;=90,"61-90","90+")))))</f>
      </c>
      <c r="H44" s="13">
        <f>IF(A44="","",IF(AND(F44&gt;60,E44&gt;=Dashboard!$B$5),"CALL NOW",IF(F44&gt;30,"Chase","")))</f>
      </c>
      <c r="I44">
        <f>IF(OR(A44="",F44&lt;=0),"",E44+ROW()/10000000)</f>
      </c>
      <c r="J44">
        <f>IF(A44="","",MAX(F44,0)*E44)</f>
      </c>
    </row>
    <row r="45" spans="1:10" x14ac:dyDescent="0.25">
      <c r="A45" s="8"/>
      <c r="B45" s="8"/>
      <c r="C45" s="9"/>
      <c r="D45" s="9"/>
      <c r="E45" s="10"/>
      <c r="F45" s="11">
        <f>IF(A45="","",Dashboard!$B$3-D45)</f>
      </c>
      <c r="G45" s="12">
        <f>IF(A45="","",IF(F45&lt;=0,"Current",IF(F45&lt;=30,"1-30",IF(F45&lt;=60,"31-60",IF(F45&lt;=90,"61-90","90+")))))</f>
      </c>
      <c r="H45" s="13">
        <f>IF(A45="","",IF(AND(F45&gt;60,E45&gt;=Dashboard!$B$5),"CALL NOW",IF(F45&gt;30,"Chase","")))</f>
      </c>
      <c r="I45">
        <f>IF(OR(A45="",F45&lt;=0),"",E45+ROW()/10000000)</f>
      </c>
      <c r="J45">
        <f>IF(A45="","",MAX(F45,0)*E45)</f>
      </c>
    </row>
    <row r="46" spans="1:10" x14ac:dyDescent="0.25">
      <c r="A46" s="8"/>
      <c r="B46" s="8"/>
      <c r="C46" s="9"/>
      <c r="D46" s="9"/>
      <c r="E46" s="10"/>
      <c r="F46" s="11">
        <f>IF(A46="","",Dashboard!$B$3-D46)</f>
      </c>
      <c r="G46" s="12">
        <f>IF(A46="","",IF(F46&lt;=0,"Current",IF(F46&lt;=30,"1-30",IF(F46&lt;=60,"31-60",IF(F46&lt;=90,"61-90","90+")))))</f>
      </c>
      <c r="H46" s="13">
        <f>IF(A46="","",IF(AND(F46&gt;60,E46&gt;=Dashboard!$B$5),"CALL NOW",IF(F46&gt;30,"Chase","")))</f>
      </c>
      <c r="I46">
        <f>IF(OR(A46="",F46&lt;=0),"",E46+ROW()/10000000)</f>
      </c>
      <c r="J46">
        <f>IF(A46="","",MAX(F46,0)*E46)</f>
      </c>
    </row>
    <row r="47" spans="1:10" x14ac:dyDescent="0.25">
      <c r="A47" s="8"/>
      <c r="B47" s="8"/>
      <c r="C47" s="9"/>
      <c r="D47" s="9"/>
      <c r="E47" s="10"/>
      <c r="F47" s="11">
        <f>IF(A47="","",Dashboard!$B$3-D47)</f>
      </c>
      <c r="G47" s="12">
        <f>IF(A47="","",IF(F47&lt;=0,"Current",IF(F47&lt;=30,"1-30",IF(F47&lt;=60,"31-60",IF(F47&lt;=90,"61-90","90+")))))</f>
      </c>
      <c r="H47" s="13">
        <f>IF(A47="","",IF(AND(F47&gt;60,E47&gt;=Dashboard!$B$5),"CALL NOW",IF(F47&gt;30,"Chase","")))</f>
      </c>
      <c r="I47">
        <f>IF(OR(A47="",F47&lt;=0),"",E47+ROW()/10000000)</f>
      </c>
      <c r="J47">
        <f>IF(A47="","",MAX(F47,0)*E47)</f>
      </c>
    </row>
    <row r="48" spans="1:10" x14ac:dyDescent="0.25">
      <c r="A48" s="8"/>
      <c r="B48" s="8"/>
      <c r="C48" s="9"/>
      <c r="D48" s="9"/>
      <c r="E48" s="10"/>
      <c r="F48" s="11">
        <f>IF(A48="","",Dashboard!$B$3-D48)</f>
      </c>
      <c r="G48" s="12">
        <f>IF(A48="","",IF(F48&lt;=0,"Current",IF(F48&lt;=30,"1-30",IF(F48&lt;=60,"31-60",IF(F48&lt;=90,"61-90","90+")))))</f>
      </c>
      <c r="H48" s="13">
        <f>IF(A48="","",IF(AND(F48&gt;60,E48&gt;=Dashboard!$B$5),"CALL NOW",IF(F48&gt;30,"Chase","")))</f>
      </c>
      <c r="I48">
        <f>IF(OR(A48="",F48&lt;=0),"",E48+ROW()/10000000)</f>
      </c>
      <c r="J48">
        <f>IF(A48="","",MAX(F48,0)*E48)</f>
      </c>
    </row>
    <row r="49" spans="1:10" x14ac:dyDescent="0.25">
      <c r="A49" s="8"/>
      <c r="B49" s="8"/>
      <c r="C49" s="9"/>
      <c r="D49" s="9"/>
      <c r="E49" s="10"/>
      <c r="F49" s="11">
        <f>IF(A49="","",Dashboard!$B$3-D49)</f>
      </c>
      <c r="G49" s="12">
        <f>IF(A49="","",IF(F49&lt;=0,"Current",IF(F49&lt;=30,"1-30",IF(F49&lt;=60,"31-60",IF(F49&lt;=90,"61-90","90+")))))</f>
      </c>
      <c r="H49" s="13">
        <f>IF(A49="","",IF(AND(F49&gt;60,E49&gt;=Dashboard!$B$5),"CALL NOW",IF(F49&gt;30,"Chase","")))</f>
      </c>
      <c r="I49">
        <f>IF(OR(A49="",F49&lt;=0),"",E49+ROW()/10000000)</f>
      </c>
      <c r="J49">
        <f>IF(A49="","",MAX(F49,0)*E49)</f>
      </c>
    </row>
    <row r="50" spans="1:10" x14ac:dyDescent="0.25">
      <c r="A50" s="8"/>
      <c r="B50" s="8"/>
      <c r="C50" s="9"/>
      <c r="D50" s="9"/>
      <c r="E50" s="10"/>
      <c r="F50" s="11">
        <f>IF(A50="","",Dashboard!$B$3-D50)</f>
      </c>
      <c r="G50" s="12">
        <f>IF(A50="","",IF(F50&lt;=0,"Current",IF(F50&lt;=30,"1-30",IF(F50&lt;=60,"31-60",IF(F50&lt;=90,"61-90","90+")))))</f>
      </c>
      <c r="H50" s="13">
        <f>IF(A50="","",IF(AND(F50&gt;60,E50&gt;=Dashboard!$B$5),"CALL NOW",IF(F50&gt;30,"Chase","")))</f>
      </c>
      <c r="I50">
        <f>IF(OR(A50="",F50&lt;=0),"",E50+ROW()/10000000)</f>
      </c>
      <c r="J50">
        <f>IF(A50="","",MAX(F50,0)*E50)</f>
      </c>
    </row>
    <row r="51" spans="1:10" x14ac:dyDescent="0.25">
      <c r="A51" s="8"/>
      <c r="B51" s="8"/>
      <c r="C51" s="9"/>
      <c r="D51" s="9"/>
      <c r="E51" s="10"/>
      <c r="F51" s="11">
        <f>IF(A51="","",Dashboard!$B$3-D51)</f>
      </c>
      <c r="G51" s="12">
        <f>IF(A51="","",IF(F51&lt;=0,"Current",IF(F51&lt;=30,"1-30",IF(F51&lt;=60,"31-60",IF(F51&lt;=90,"61-90","90+")))))</f>
      </c>
      <c r="H51" s="13">
        <f>IF(A51="","",IF(AND(F51&gt;60,E51&gt;=Dashboard!$B$5),"CALL NOW",IF(F51&gt;30,"Chase","")))</f>
      </c>
      <c r="I51">
        <f>IF(OR(A51="",F51&lt;=0),"",E51+ROW()/10000000)</f>
      </c>
      <c r="J51">
        <f>IF(A51="","",MAX(F51,0)*E51)</f>
      </c>
    </row>
    <row r="52" spans="1:10" x14ac:dyDescent="0.25">
      <c r="A52" s="8"/>
      <c r="B52" s="8"/>
      <c r="C52" s="9"/>
      <c r="D52" s="9"/>
      <c r="E52" s="10"/>
      <c r="F52" s="11">
        <f>IF(A52="","",Dashboard!$B$3-D52)</f>
      </c>
      <c r="G52" s="12">
        <f>IF(A52="","",IF(F52&lt;=0,"Current",IF(F52&lt;=30,"1-30",IF(F52&lt;=60,"31-60",IF(F52&lt;=90,"61-90","90+")))))</f>
      </c>
      <c r="H52" s="13">
        <f>IF(A52="","",IF(AND(F52&gt;60,E52&gt;=Dashboard!$B$5),"CALL NOW",IF(F52&gt;30,"Chase","")))</f>
      </c>
      <c r="I52">
        <f>IF(OR(A52="",F52&lt;=0),"",E52+ROW()/10000000)</f>
      </c>
      <c r="J52">
        <f>IF(A52="","",MAX(F52,0)*E52)</f>
      </c>
    </row>
    <row r="53" spans="1:10" x14ac:dyDescent="0.25">
      <c r="A53" s="8"/>
      <c r="B53" s="8"/>
      <c r="C53" s="9"/>
      <c r="D53" s="9"/>
      <c r="E53" s="10"/>
      <c r="F53" s="11">
        <f>IF(A53="","",Dashboard!$B$3-D53)</f>
      </c>
      <c r="G53" s="12">
        <f>IF(A53="","",IF(F53&lt;=0,"Current",IF(F53&lt;=30,"1-30",IF(F53&lt;=60,"31-60",IF(F53&lt;=90,"61-90","90+")))))</f>
      </c>
      <c r="H53" s="13">
        <f>IF(A53="","",IF(AND(F53&gt;60,E53&gt;=Dashboard!$B$5),"CALL NOW",IF(F53&gt;30,"Chase","")))</f>
      </c>
      <c r="I53">
        <f>IF(OR(A53="",F53&lt;=0),"",E53+ROW()/10000000)</f>
      </c>
      <c r="J53">
        <f>IF(A53="","",MAX(F53,0)*E53)</f>
      </c>
    </row>
    <row r="54" spans="1:10" x14ac:dyDescent="0.25">
      <c r="A54" s="8"/>
      <c r="B54" s="8"/>
      <c r="C54" s="9"/>
      <c r="D54" s="9"/>
      <c r="E54" s="10"/>
      <c r="F54" s="11">
        <f>IF(A54="","",Dashboard!$B$3-D54)</f>
      </c>
      <c r="G54" s="12">
        <f>IF(A54="","",IF(F54&lt;=0,"Current",IF(F54&lt;=30,"1-30",IF(F54&lt;=60,"31-60",IF(F54&lt;=90,"61-90","90+")))))</f>
      </c>
      <c r="H54" s="13">
        <f>IF(A54="","",IF(AND(F54&gt;60,E54&gt;=Dashboard!$B$5),"CALL NOW",IF(F54&gt;30,"Chase","")))</f>
      </c>
      <c r="I54">
        <f>IF(OR(A54="",F54&lt;=0),"",E54+ROW()/10000000)</f>
      </c>
      <c r="J54">
        <f>IF(A54="","",MAX(F54,0)*E54)</f>
      </c>
    </row>
    <row r="55" spans="1:10" x14ac:dyDescent="0.25">
      <c r="A55" s="8"/>
      <c r="B55" s="8"/>
      <c r="C55" s="9"/>
      <c r="D55" s="9"/>
      <c r="E55" s="10"/>
      <c r="F55" s="11">
        <f>IF(A55="","",Dashboard!$B$3-D55)</f>
      </c>
      <c r="G55" s="12">
        <f>IF(A55="","",IF(F55&lt;=0,"Current",IF(F55&lt;=30,"1-30",IF(F55&lt;=60,"31-60",IF(F55&lt;=90,"61-90","90+")))))</f>
      </c>
      <c r="H55" s="13">
        <f>IF(A55="","",IF(AND(F55&gt;60,E55&gt;=Dashboard!$B$5),"CALL NOW",IF(F55&gt;30,"Chase","")))</f>
      </c>
      <c r="I55">
        <f>IF(OR(A55="",F55&lt;=0),"",E55+ROW()/10000000)</f>
      </c>
      <c r="J55">
        <f>IF(A55="","",MAX(F55,0)*E55)</f>
      </c>
    </row>
    <row r="56" spans="1:10" x14ac:dyDescent="0.25">
      <c r="A56" s="8"/>
      <c r="B56" s="8"/>
      <c r="C56" s="9"/>
      <c r="D56" s="9"/>
      <c r="E56" s="10"/>
      <c r="F56" s="11">
        <f>IF(A56="","",Dashboard!$B$3-D56)</f>
      </c>
      <c r="G56" s="12">
        <f>IF(A56="","",IF(F56&lt;=0,"Current",IF(F56&lt;=30,"1-30",IF(F56&lt;=60,"31-60",IF(F56&lt;=90,"61-90","90+")))))</f>
      </c>
      <c r="H56" s="13">
        <f>IF(A56="","",IF(AND(F56&gt;60,E56&gt;=Dashboard!$B$5),"CALL NOW",IF(F56&gt;30,"Chase","")))</f>
      </c>
      <c r="I56">
        <f>IF(OR(A56="",F56&lt;=0),"",E56+ROW()/10000000)</f>
      </c>
      <c r="J56">
        <f>IF(A56="","",MAX(F56,0)*E56)</f>
      </c>
    </row>
    <row r="57" spans="1:10" x14ac:dyDescent="0.25">
      <c r="A57" s="8"/>
      <c r="B57" s="8"/>
      <c r="C57" s="9"/>
      <c r="D57" s="9"/>
      <c r="E57" s="10"/>
      <c r="F57" s="11">
        <f>IF(A57="","",Dashboard!$B$3-D57)</f>
      </c>
      <c r="G57" s="12">
        <f>IF(A57="","",IF(F57&lt;=0,"Current",IF(F57&lt;=30,"1-30",IF(F57&lt;=60,"31-60",IF(F57&lt;=90,"61-90","90+")))))</f>
      </c>
      <c r="H57" s="13">
        <f>IF(A57="","",IF(AND(F57&gt;60,E57&gt;=Dashboard!$B$5),"CALL NOW",IF(F57&gt;30,"Chase","")))</f>
      </c>
      <c r="I57">
        <f>IF(OR(A57="",F57&lt;=0),"",E57+ROW()/10000000)</f>
      </c>
      <c r="J57">
        <f>IF(A57="","",MAX(F57,0)*E57)</f>
      </c>
    </row>
    <row r="58" spans="1:10" x14ac:dyDescent="0.25">
      <c r="A58" s="8"/>
      <c r="B58" s="8"/>
      <c r="C58" s="9"/>
      <c r="D58" s="9"/>
      <c r="E58" s="10"/>
      <c r="F58" s="11">
        <f>IF(A58="","",Dashboard!$B$3-D58)</f>
      </c>
      <c r="G58" s="12">
        <f>IF(A58="","",IF(F58&lt;=0,"Current",IF(F58&lt;=30,"1-30",IF(F58&lt;=60,"31-60",IF(F58&lt;=90,"61-90","90+")))))</f>
      </c>
      <c r="H58" s="13">
        <f>IF(A58="","",IF(AND(F58&gt;60,E58&gt;=Dashboard!$B$5),"CALL NOW",IF(F58&gt;30,"Chase","")))</f>
      </c>
      <c r="I58">
        <f>IF(OR(A58="",F58&lt;=0),"",E58+ROW()/10000000)</f>
      </c>
      <c r="J58">
        <f>IF(A58="","",MAX(F58,0)*E58)</f>
      </c>
    </row>
    <row r="59" spans="1:10" x14ac:dyDescent="0.25">
      <c r="A59" s="8"/>
      <c r="B59" s="8"/>
      <c r="C59" s="9"/>
      <c r="D59" s="9"/>
      <c r="E59" s="10"/>
      <c r="F59" s="11">
        <f>IF(A59="","",Dashboard!$B$3-D59)</f>
      </c>
      <c r="G59" s="12">
        <f>IF(A59="","",IF(F59&lt;=0,"Current",IF(F59&lt;=30,"1-30",IF(F59&lt;=60,"31-60",IF(F59&lt;=90,"61-90","90+")))))</f>
      </c>
      <c r="H59" s="13">
        <f>IF(A59="","",IF(AND(F59&gt;60,E59&gt;=Dashboard!$B$5),"CALL NOW",IF(F59&gt;30,"Chase","")))</f>
      </c>
      <c r="I59">
        <f>IF(OR(A59="",F59&lt;=0),"",E59+ROW()/10000000)</f>
      </c>
      <c r="J59">
        <f>IF(A59="","",MAX(F59,0)*E59)</f>
      </c>
    </row>
    <row r="60" spans="1:10" x14ac:dyDescent="0.25">
      <c r="A60" s="8"/>
      <c r="B60" s="8"/>
      <c r="C60" s="9"/>
      <c r="D60" s="9"/>
      <c r="E60" s="10"/>
      <c r="F60" s="11">
        <f>IF(A60="","",Dashboard!$B$3-D60)</f>
      </c>
      <c r="G60" s="12">
        <f>IF(A60="","",IF(F60&lt;=0,"Current",IF(F60&lt;=30,"1-30",IF(F60&lt;=60,"31-60",IF(F60&lt;=90,"61-90","90+")))))</f>
      </c>
      <c r="H60" s="13">
        <f>IF(A60="","",IF(AND(F60&gt;60,E60&gt;=Dashboard!$B$5),"CALL NOW",IF(F60&gt;30,"Chase","")))</f>
      </c>
      <c r="I60">
        <f>IF(OR(A60="",F60&lt;=0),"",E60+ROW()/10000000)</f>
      </c>
      <c r="J60">
        <f>IF(A60="","",MAX(F60,0)*E60)</f>
      </c>
    </row>
    <row r="61" spans="1:10" x14ac:dyDescent="0.25">
      <c r="A61" s="8"/>
      <c r="B61" s="8"/>
      <c r="C61" s="9"/>
      <c r="D61" s="9"/>
      <c r="E61" s="10"/>
      <c r="F61" s="11">
        <f>IF(A61="","",Dashboard!$B$3-D61)</f>
      </c>
      <c r="G61" s="12">
        <f>IF(A61="","",IF(F61&lt;=0,"Current",IF(F61&lt;=30,"1-30",IF(F61&lt;=60,"31-60",IF(F61&lt;=90,"61-90","90+")))))</f>
      </c>
      <c r="H61" s="13">
        <f>IF(A61="","",IF(AND(F61&gt;60,E61&gt;=Dashboard!$B$5),"CALL NOW",IF(F61&gt;30,"Chase","")))</f>
      </c>
      <c r="I61">
        <f>IF(OR(A61="",F61&lt;=0),"",E61+ROW()/10000000)</f>
      </c>
      <c r="J61">
        <f>IF(A61="","",MAX(F61,0)*E61)</f>
      </c>
    </row>
    <row r="62" spans="1:10" x14ac:dyDescent="0.25">
      <c r="A62" s="8"/>
      <c r="B62" s="8"/>
      <c r="C62" s="9"/>
      <c r="D62" s="9"/>
      <c r="E62" s="10"/>
      <c r="F62" s="11">
        <f>IF(A62="","",Dashboard!$B$3-D62)</f>
      </c>
      <c r="G62" s="12">
        <f>IF(A62="","",IF(F62&lt;=0,"Current",IF(F62&lt;=30,"1-30",IF(F62&lt;=60,"31-60",IF(F62&lt;=90,"61-90","90+")))))</f>
      </c>
      <c r="H62" s="13">
        <f>IF(A62="","",IF(AND(F62&gt;60,E62&gt;=Dashboard!$B$5),"CALL NOW",IF(F62&gt;30,"Chase","")))</f>
      </c>
      <c r="I62">
        <f>IF(OR(A62="",F62&lt;=0),"",E62+ROW()/10000000)</f>
      </c>
      <c r="J62">
        <f>IF(A62="","",MAX(F62,0)*E62)</f>
      </c>
    </row>
    <row r="63" spans="1:10" x14ac:dyDescent="0.25">
      <c r="A63" s="8"/>
      <c r="B63" s="8"/>
      <c r="C63" s="9"/>
      <c r="D63" s="9"/>
      <c r="E63" s="10"/>
      <c r="F63" s="11">
        <f>IF(A63="","",Dashboard!$B$3-D63)</f>
      </c>
      <c r="G63" s="12">
        <f>IF(A63="","",IF(F63&lt;=0,"Current",IF(F63&lt;=30,"1-30",IF(F63&lt;=60,"31-60",IF(F63&lt;=90,"61-90","90+")))))</f>
      </c>
      <c r="H63" s="13">
        <f>IF(A63="","",IF(AND(F63&gt;60,E63&gt;=Dashboard!$B$5),"CALL NOW",IF(F63&gt;30,"Chase","")))</f>
      </c>
      <c r="I63">
        <f>IF(OR(A63="",F63&lt;=0),"",E63+ROW()/10000000)</f>
      </c>
      <c r="J63">
        <f>IF(A63="","",MAX(F63,0)*E63)</f>
      </c>
    </row>
    <row r="64" spans="1:10" x14ac:dyDescent="0.25">
      <c r="A64" s="8"/>
      <c r="B64" s="8"/>
      <c r="C64" s="9"/>
      <c r="D64" s="9"/>
      <c r="E64" s="10"/>
      <c r="F64" s="11">
        <f>IF(A64="","",Dashboard!$B$3-D64)</f>
      </c>
      <c r="G64" s="12">
        <f>IF(A64="","",IF(F64&lt;=0,"Current",IF(F64&lt;=30,"1-30",IF(F64&lt;=60,"31-60",IF(F64&lt;=90,"61-90","90+")))))</f>
      </c>
      <c r="H64" s="13">
        <f>IF(A64="","",IF(AND(F64&gt;60,E64&gt;=Dashboard!$B$5),"CALL NOW",IF(F64&gt;30,"Chase","")))</f>
      </c>
      <c r="I64">
        <f>IF(OR(A64="",F64&lt;=0),"",E64+ROW()/10000000)</f>
      </c>
      <c r="J64">
        <f>IF(A64="","",MAX(F64,0)*E64)</f>
      </c>
    </row>
    <row r="65" spans="1:10" x14ac:dyDescent="0.25">
      <c r="A65" s="8"/>
      <c r="B65" s="8"/>
      <c r="C65" s="9"/>
      <c r="D65" s="9"/>
      <c r="E65" s="10"/>
      <c r="F65" s="11">
        <f>IF(A65="","",Dashboard!$B$3-D65)</f>
      </c>
      <c r="G65" s="12">
        <f>IF(A65="","",IF(F65&lt;=0,"Current",IF(F65&lt;=30,"1-30",IF(F65&lt;=60,"31-60",IF(F65&lt;=90,"61-90","90+")))))</f>
      </c>
      <c r="H65" s="13">
        <f>IF(A65="","",IF(AND(F65&gt;60,E65&gt;=Dashboard!$B$5),"CALL NOW",IF(F65&gt;30,"Chase","")))</f>
      </c>
      <c r="I65">
        <f>IF(OR(A65="",F65&lt;=0),"",E65+ROW()/10000000)</f>
      </c>
      <c r="J65">
        <f>IF(A65="","",MAX(F65,0)*E65)</f>
      </c>
    </row>
    <row r="66" spans="1:10" x14ac:dyDescent="0.25">
      <c r="A66" s="8"/>
      <c r="B66" s="8"/>
      <c r="C66" s="9"/>
      <c r="D66" s="9"/>
      <c r="E66" s="10"/>
      <c r="F66" s="11">
        <f>IF(A66="","",Dashboard!$B$3-D66)</f>
      </c>
      <c r="G66" s="12">
        <f>IF(A66="","",IF(F66&lt;=0,"Current",IF(F66&lt;=30,"1-30",IF(F66&lt;=60,"31-60",IF(F66&lt;=90,"61-90","90+")))))</f>
      </c>
      <c r="H66" s="13">
        <f>IF(A66="","",IF(AND(F66&gt;60,E66&gt;=Dashboard!$B$5),"CALL NOW",IF(F66&gt;30,"Chase","")))</f>
      </c>
      <c r="I66">
        <f>IF(OR(A66="",F66&lt;=0),"",E66+ROW()/10000000)</f>
      </c>
      <c r="J66">
        <f>IF(A66="","",MAX(F66,0)*E66)</f>
      </c>
    </row>
    <row r="67" spans="1:10" x14ac:dyDescent="0.25">
      <c r="A67" s="8"/>
      <c r="B67" s="8"/>
      <c r="C67" s="9"/>
      <c r="D67" s="9"/>
      <c r="E67" s="10"/>
      <c r="F67" s="11">
        <f>IF(A67="","",Dashboard!$B$3-D67)</f>
      </c>
      <c r="G67" s="12">
        <f>IF(A67="","",IF(F67&lt;=0,"Current",IF(F67&lt;=30,"1-30",IF(F67&lt;=60,"31-60",IF(F67&lt;=90,"61-90","90+")))))</f>
      </c>
      <c r="H67" s="13">
        <f>IF(A67="","",IF(AND(F67&gt;60,E67&gt;=Dashboard!$B$5),"CALL NOW",IF(F67&gt;30,"Chase","")))</f>
      </c>
      <c r="I67">
        <f>IF(OR(A67="",F67&lt;=0),"",E67+ROW()/10000000)</f>
      </c>
      <c r="J67">
        <f>IF(A67="","",MAX(F67,0)*E67)</f>
      </c>
    </row>
    <row r="68" spans="1:10" x14ac:dyDescent="0.25">
      <c r="A68" s="8"/>
      <c r="B68" s="8"/>
      <c r="C68" s="9"/>
      <c r="D68" s="9"/>
      <c r="E68" s="10"/>
      <c r="F68" s="11">
        <f>IF(A68="","",Dashboard!$B$3-D68)</f>
      </c>
      <c r="G68" s="12">
        <f>IF(A68="","",IF(F68&lt;=0,"Current",IF(F68&lt;=30,"1-30",IF(F68&lt;=60,"31-60",IF(F68&lt;=90,"61-90","90+")))))</f>
      </c>
      <c r="H68" s="13">
        <f>IF(A68="","",IF(AND(F68&gt;60,E68&gt;=Dashboard!$B$5),"CALL NOW",IF(F68&gt;30,"Chase","")))</f>
      </c>
      <c r="I68">
        <f>IF(OR(A68="",F68&lt;=0),"",E68+ROW()/10000000)</f>
      </c>
      <c r="J68">
        <f>IF(A68="","",MAX(F68,0)*E68)</f>
      </c>
    </row>
    <row r="69" spans="1:10" x14ac:dyDescent="0.25">
      <c r="A69" s="8"/>
      <c r="B69" s="8"/>
      <c r="C69" s="9"/>
      <c r="D69" s="9"/>
      <c r="E69" s="10"/>
      <c r="F69" s="11">
        <f>IF(A69="","",Dashboard!$B$3-D69)</f>
      </c>
      <c r="G69" s="12">
        <f>IF(A69="","",IF(F69&lt;=0,"Current",IF(F69&lt;=30,"1-30",IF(F69&lt;=60,"31-60",IF(F69&lt;=90,"61-90","90+")))))</f>
      </c>
      <c r="H69" s="13">
        <f>IF(A69="","",IF(AND(F69&gt;60,E69&gt;=Dashboard!$B$5),"CALL NOW",IF(F69&gt;30,"Chase","")))</f>
      </c>
      <c r="I69">
        <f>IF(OR(A69="",F69&lt;=0),"",E69+ROW()/10000000)</f>
      </c>
      <c r="J69">
        <f>IF(A69="","",MAX(F69,0)*E69)</f>
      </c>
    </row>
    <row r="70" spans="1:10" x14ac:dyDescent="0.25">
      <c r="A70" s="8"/>
      <c r="B70" s="8"/>
      <c r="C70" s="9"/>
      <c r="D70" s="9"/>
      <c r="E70" s="10"/>
      <c r="F70" s="11">
        <f>IF(A70="","",Dashboard!$B$3-D70)</f>
      </c>
      <c r="G70" s="12">
        <f>IF(A70="","",IF(F70&lt;=0,"Current",IF(F70&lt;=30,"1-30",IF(F70&lt;=60,"31-60",IF(F70&lt;=90,"61-90","90+")))))</f>
      </c>
      <c r="H70" s="13">
        <f>IF(A70="","",IF(AND(F70&gt;60,E70&gt;=Dashboard!$B$5),"CALL NOW",IF(F70&gt;30,"Chase","")))</f>
      </c>
      <c r="I70">
        <f>IF(OR(A70="",F70&lt;=0),"",E70+ROW()/10000000)</f>
      </c>
      <c r="J70">
        <f>IF(A70="","",MAX(F70,0)*E70)</f>
      </c>
    </row>
    <row r="71" spans="1:10" x14ac:dyDescent="0.25">
      <c r="A71" s="8"/>
      <c r="B71" s="8"/>
      <c r="C71" s="9"/>
      <c r="D71" s="9"/>
      <c r="E71" s="10"/>
      <c r="F71" s="11">
        <f>IF(A71="","",Dashboard!$B$3-D71)</f>
      </c>
      <c r="G71" s="12">
        <f>IF(A71="","",IF(F71&lt;=0,"Current",IF(F71&lt;=30,"1-30",IF(F71&lt;=60,"31-60",IF(F71&lt;=90,"61-90","90+")))))</f>
      </c>
      <c r="H71" s="13">
        <f>IF(A71="","",IF(AND(F71&gt;60,E71&gt;=Dashboard!$B$5),"CALL NOW",IF(F71&gt;30,"Chase","")))</f>
      </c>
      <c r="I71">
        <f>IF(OR(A71="",F71&lt;=0),"",E71+ROW()/10000000)</f>
      </c>
      <c r="J71">
        <f>IF(A71="","",MAX(F71,0)*E71)</f>
      </c>
    </row>
    <row r="72" spans="1:10" x14ac:dyDescent="0.25">
      <c r="A72" s="8"/>
      <c r="B72" s="8"/>
      <c r="C72" s="9"/>
      <c r="D72" s="9"/>
      <c r="E72" s="10"/>
      <c r="F72" s="11">
        <f>IF(A72="","",Dashboard!$B$3-D72)</f>
      </c>
      <c r="G72" s="12">
        <f>IF(A72="","",IF(F72&lt;=0,"Current",IF(F72&lt;=30,"1-30",IF(F72&lt;=60,"31-60",IF(F72&lt;=90,"61-90","90+")))))</f>
      </c>
      <c r="H72" s="13">
        <f>IF(A72="","",IF(AND(F72&gt;60,E72&gt;=Dashboard!$B$5),"CALL NOW",IF(F72&gt;30,"Chase","")))</f>
      </c>
      <c r="I72">
        <f>IF(OR(A72="",F72&lt;=0),"",E72+ROW()/10000000)</f>
      </c>
      <c r="J72">
        <f>IF(A72="","",MAX(F72,0)*E72)</f>
      </c>
    </row>
    <row r="73" spans="1:10" x14ac:dyDescent="0.25">
      <c r="A73" s="8"/>
      <c r="B73" s="8"/>
      <c r="C73" s="9"/>
      <c r="D73" s="9"/>
      <c r="E73" s="10"/>
      <c r="F73" s="11">
        <f>IF(A73="","",Dashboard!$B$3-D73)</f>
      </c>
      <c r="G73" s="12">
        <f>IF(A73="","",IF(F73&lt;=0,"Current",IF(F73&lt;=30,"1-30",IF(F73&lt;=60,"31-60",IF(F73&lt;=90,"61-90","90+")))))</f>
      </c>
      <c r="H73" s="13">
        <f>IF(A73="","",IF(AND(F73&gt;60,E73&gt;=Dashboard!$B$5),"CALL NOW",IF(F73&gt;30,"Chase","")))</f>
      </c>
      <c r="I73">
        <f>IF(OR(A73="",F73&lt;=0),"",E73+ROW()/10000000)</f>
      </c>
      <c r="J73">
        <f>IF(A73="","",MAX(F73,0)*E73)</f>
      </c>
    </row>
    <row r="74" spans="1:10" x14ac:dyDescent="0.25">
      <c r="A74" s="8"/>
      <c r="B74" s="8"/>
      <c r="C74" s="9"/>
      <c r="D74" s="9"/>
      <c r="E74" s="10"/>
      <c r="F74" s="11">
        <f>IF(A74="","",Dashboard!$B$3-D74)</f>
      </c>
      <c r="G74" s="12">
        <f>IF(A74="","",IF(F74&lt;=0,"Current",IF(F74&lt;=30,"1-30",IF(F74&lt;=60,"31-60",IF(F74&lt;=90,"61-90","90+")))))</f>
      </c>
      <c r="H74" s="13">
        <f>IF(A74="","",IF(AND(F74&gt;60,E74&gt;=Dashboard!$B$5),"CALL NOW",IF(F74&gt;30,"Chase","")))</f>
      </c>
      <c r="I74">
        <f>IF(OR(A74="",F74&lt;=0),"",E74+ROW()/10000000)</f>
      </c>
      <c r="J74">
        <f>IF(A74="","",MAX(F74,0)*E74)</f>
      </c>
    </row>
    <row r="75" spans="1:10" x14ac:dyDescent="0.25">
      <c r="A75" s="8"/>
      <c r="B75" s="8"/>
      <c r="C75" s="9"/>
      <c r="D75" s="9"/>
      <c r="E75" s="10"/>
      <c r="F75" s="11">
        <f>IF(A75="","",Dashboard!$B$3-D75)</f>
      </c>
      <c r="G75" s="12">
        <f>IF(A75="","",IF(F75&lt;=0,"Current",IF(F75&lt;=30,"1-30",IF(F75&lt;=60,"31-60",IF(F75&lt;=90,"61-90","90+")))))</f>
      </c>
      <c r="H75" s="13">
        <f>IF(A75="","",IF(AND(F75&gt;60,E75&gt;=Dashboard!$B$5),"CALL NOW",IF(F75&gt;30,"Chase","")))</f>
      </c>
      <c r="I75">
        <f>IF(OR(A75="",F75&lt;=0),"",E75+ROW()/10000000)</f>
      </c>
      <c r="J75">
        <f>IF(A75="","",MAX(F75,0)*E75)</f>
      </c>
    </row>
    <row r="76" spans="1:10" x14ac:dyDescent="0.25">
      <c r="A76" s="8"/>
      <c r="B76" s="8"/>
      <c r="C76" s="9"/>
      <c r="D76" s="9"/>
      <c r="E76" s="10"/>
      <c r="F76" s="11">
        <f>IF(A76="","",Dashboard!$B$3-D76)</f>
      </c>
      <c r="G76" s="12">
        <f>IF(A76="","",IF(F76&lt;=0,"Current",IF(F76&lt;=30,"1-30",IF(F76&lt;=60,"31-60",IF(F76&lt;=90,"61-90","90+")))))</f>
      </c>
      <c r="H76" s="13">
        <f>IF(A76="","",IF(AND(F76&gt;60,E76&gt;=Dashboard!$B$5),"CALL NOW",IF(F76&gt;30,"Chase","")))</f>
      </c>
      <c r="I76">
        <f>IF(OR(A76="",F76&lt;=0),"",E76+ROW()/10000000)</f>
      </c>
      <c r="J76">
        <f>IF(A76="","",MAX(F76,0)*E76)</f>
      </c>
    </row>
    <row r="77" spans="1:10" x14ac:dyDescent="0.25">
      <c r="A77" s="8"/>
      <c r="B77" s="8"/>
      <c r="C77" s="9"/>
      <c r="D77" s="9"/>
      <c r="E77" s="10"/>
      <c r="F77" s="11">
        <f>IF(A77="","",Dashboard!$B$3-D77)</f>
      </c>
      <c r="G77" s="12">
        <f>IF(A77="","",IF(F77&lt;=0,"Current",IF(F77&lt;=30,"1-30",IF(F77&lt;=60,"31-60",IF(F77&lt;=90,"61-90","90+")))))</f>
      </c>
      <c r="H77" s="13">
        <f>IF(A77="","",IF(AND(F77&gt;60,E77&gt;=Dashboard!$B$5),"CALL NOW",IF(F77&gt;30,"Chase","")))</f>
      </c>
      <c r="I77">
        <f>IF(OR(A77="",F77&lt;=0),"",E77+ROW()/10000000)</f>
      </c>
      <c r="J77">
        <f>IF(A77="","",MAX(F77,0)*E77)</f>
      </c>
    </row>
    <row r="78" spans="1:10" x14ac:dyDescent="0.25">
      <c r="A78" s="8"/>
      <c r="B78" s="8"/>
      <c r="C78" s="9"/>
      <c r="D78" s="9"/>
      <c r="E78" s="10"/>
      <c r="F78" s="11">
        <f>IF(A78="","",Dashboard!$B$3-D78)</f>
      </c>
      <c r="G78" s="12">
        <f>IF(A78="","",IF(F78&lt;=0,"Current",IF(F78&lt;=30,"1-30",IF(F78&lt;=60,"31-60",IF(F78&lt;=90,"61-90","90+")))))</f>
      </c>
      <c r="H78" s="13">
        <f>IF(A78="","",IF(AND(F78&gt;60,E78&gt;=Dashboard!$B$5),"CALL NOW",IF(F78&gt;30,"Chase","")))</f>
      </c>
      <c r="I78">
        <f>IF(OR(A78="",F78&lt;=0),"",E78+ROW()/10000000)</f>
      </c>
      <c r="J78">
        <f>IF(A78="","",MAX(F78,0)*E78)</f>
      </c>
    </row>
    <row r="79" spans="1:10" x14ac:dyDescent="0.25">
      <c r="A79" s="8"/>
      <c r="B79" s="8"/>
      <c r="C79" s="9"/>
      <c r="D79" s="9"/>
      <c r="E79" s="10"/>
      <c r="F79" s="11">
        <f>IF(A79="","",Dashboard!$B$3-D79)</f>
      </c>
      <c r="G79" s="12">
        <f>IF(A79="","",IF(F79&lt;=0,"Current",IF(F79&lt;=30,"1-30",IF(F79&lt;=60,"31-60",IF(F79&lt;=90,"61-90","90+")))))</f>
      </c>
      <c r="H79" s="13">
        <f>IF(A79="","",IF(AND(F79&gt;60,E79&gt;=Dashboard!$B$5),"CALL NOW",IF(F79&gt;30,"Chase","")))</f>
      </c>
      <c r="I79">
        <f>IF(OR(A79="",F79&lt;=0),"",E79+ROW()/10000000)</f>
      </c>
      <c r="J79">
        <f>IF(A79="","",MAX(F79,0)*E79)</f>
      </c>
    </row>
    <row r="80" spans="1:10" x14ac:dyDescent="0.25">
      <c r="A80" s="8"/>
      <c r="B80" s="8"/>
      <c r="C80" s="9"/>
      <c r="D80" s="9"/>
      <c r="E80" s="10"/>
      <c r="F80" s="11">
        <f>IF(A80="","",Dashboard!$B$3-D80)</f>
      </c>
      <c r="G80" s="12">
        <f>IF(A80="","",IF(F80&lt;=0,"Current",IF(F80&lt;=30,"1-30",IF(F80&lt;=60,"31-60",IF(F80&lt;=90,"61-90","90+")))))</f>
      </c>
      <c r="H80" s="13">
        <f>IF(A80="","",IF(AND(F80&gt;60,E80&gt;=Dashboard!$B$5),"CALL NOW",IF(F80&gt;30,"Chase","")))</f>
      </c>
      <c r="I80">
        <f>IF(OR(A80="",F80&lt;=0),"",E80+ROW()/10000000)</f>
      </c>
      <c r="J80">
        <f>IF(A80="","",MAX(F80,0)*E80)</f>
      </c>
    </row>
    <row r="81" spans="1:10" x14ac:dyDescent="0.25">
      <c r="A81" s="8"/>
      <c r="B81" s="8"/>
      <c r="C81" s="9"/>
      <c r="D81" s="9"/>
      <c r="E81" s="10"/>
      <c r="F81" s="11">
        <f>IF(A81="","",Dashboard!$B$3-D81)</f>
      </c>
      <c r="G81" s="12">
        <f>IF(A81="","",IF(F81&lt;=0,"Current",IF(F81&lt;=30,"1-30",IF(F81&lt;=60,"31-60",IF(F81&lt;=90,"61-90","90+")))))</f>
      </c>
      <c r="H81" s="13">
        <f>IF(A81="","",IF(AND(F81&gt;60,E81&gt;=Dashboard!$B$5),"CALL NOW",IF(F81&gt;30,"Chase","")))</f>
      </c>
      <c r="I81">
        <f>IF(OR(A81="",F81&lt;=0),"",E81+ROW()/10000000)</f>
      </c>
      <c r="J81">
        <f>IF(A81="","",MAX(F81,0)*E81)</f>
      </c>
    </row>
    <row r="82" spans="1:10" x14ac:dyDescent="0.25">
      <c r="A82" s="8"/>
      <c r="B82" s="8"/>
      <c r="C82" s="9"/>
      <c r="D82" s="9"/>
      <c r="E82" s="10"/>
      <c r="F82" s="11">
        <f>IF(A82="","",Dashboard!$B$3-D82)</f>
      </c>
      <c r="G82" s="12">
        <f>IF(A82="","",IF(F82&lt;=0,"Current",IF(F82&lt;=30,"1-30",IF(F82&lt;=60,"31-60",IF(F82&lt;=90,"61-90","90+")))))</f>
      </c>
      <c r="H82" s="13">
        <f>IF(A82="","",IF(AND(F82&gt;60,E82&gt;=Dashboard!$B$5),"CALL NOW",IF(F82&gt;30,"Chase","")))</f>
      </c>
      <c r="I82">
        <f>IF(OR(A82="",F82&lt;=0),"",E82+ROW()/10000000)</f>
      </c>
      <c r="J82">
        <f>IF(A82="","",MAX(F82,0)*E82)</f>
      </c>
    </row>
    <row r="83" spans="1:10" x14ac:dyDescent="0.25">
      <c r="A83" s="8"/>
      <c r="B83" s="8"/>
      <c r="C83" s="9"/>
      <c r="D83" s="9"/>
      <c r="E83" s="10"/>
      <c r="F83" s="11">
        <f>IF(A83="","",Dashboard!$B$3-D83)</f>
      </c>
      <c r="G83" s="12">
        <f>IF(A83="","",IF(F83&lt;=0,"Current",IF(F83&lt;=30,"1-30",IF(F83&lt;=60,"31-60",IF(F83&lt;=90,"61-90","90+")))))</f>
      </c>
      <c r="H83" s="13">
        <f>IF(A83="","",IF(AND(F83&gt;60,E83&gt;=Dashboard!$B$5),"CALL NOW",IF(F83&gt;30,"Chase","")))</f>
      </c>
      <c r="I83">
        <f>IF(OR(A83="",F83&lt;=0),"",E83+ROW()/10000000)</f>
      </c>
      <c r="J83">
        <f>IF(A83="","",MAX(F83,0)*E83)</f>
      </c>
    </row>
    <row r="84" spans="1:10" x14ac:dyDescent="0.25">
      <c r="A84" s="8"/>
      <c r="B84" s="8"/>
      <c r="C84" s="9"/>
      <c r="D84" s="9"/>
      <c r="E84" s="10"/>
      <c r="F84" s="11">
        <f>IF(A84="","",Dashboard!$B$3-D84)</f>
      </c>
      <c r="G84" s="12">
        <f>IF(A84="","",IF(F84&lt;=0,"Current",IF(F84&lt;=30,"1-30",IF(F84&lt;=60,"31-60",IF(F84&lt;=90,"61-90","90+")))))</f>
      </c>
      <c r="H84" s="13">
        <f>IF(A84="","",IF(AND(F84&gt;60,E84&gt;=Dashboard!$B$5),"CALL NOW",IF(F84&gt;30,"Chase","")))</f>
      </c>
      <c r="I84">
        <f>IF(OR(A84="",F84&lt;=0),"",E84+ROW()/10000000)</f>
      </c>
      <c r="J84">
        <f>IF(A84="","",MAX(F84,0)*E84)</f>
      </c>
    </row>
    <row r="85" spans="1:10" x14ac:dyDescent="0.25">
      <c r="A85" s="8"/>
      <c r="B85" s="8"/>
      <c r="C85" s="9"/>
      <c r="D85" s="9"/>
      <c r="E85" s="10"/>
      <c r="F85" s="11">
        <f>IF(A85="","",Dashboard!$B$3-D85)</f>
      </c>
      <c r="G85" s="12">
        <f>IF(A85="","",IF(F85&lt;=0,"Current",IF(F85&lt;=30,"1-30",IF(F85&lt;=60,"31-60",IF(F85&lt;=90,"61-90","90+")))))</f>
      </c>
      <c r="H85" s="13">
        <f>IF(A85="","",IF(AND(F85&gt;60,E85&gt;=Dashboard!$B$5),"CALL NOW",IF(F85&gt;30,"Chase","")))</f>
      </c>
      <c r="I85">
        <f>IF(OR(A85="",F85&lt;=0),"",E85+ROW()/10000000)</f>
      </c>
      <c r="J85">
        <f>IF(A85="","",MAX(F85,0)*E85)</f>
      </c>
    </row>
    <row r="86" spans="1:10" x14ac:dyDescent="0.25">
      <c r="A86" s="8"/>
      <c r="B86" s="8"/>
      <c r="C86" s="9"/>
      <c r="D86" s="9"/>
      <c r="E86" s="10"/>
      <c r="F86" s="11">
        <f>IF(A86="","",Dashboard!$B$3-D86)</f>
      </c>
      <c r="G86" s="12">
        <f>IF(A86="","",IF(F86&lt;=0,"Current",IF(F86&lt;=30,"1-30",IF(F86&lt;=60,"31-60",IF(F86&lt;=90,"61-90","90+")))))</f>
      </c>
      <c r="H86" s="13">
        <f>IF(A86="","",IF(AND(F86&gt;60,E86&gt;=Dashboard!$B$5),"CALL NOW",IF(F86&gt;30,"Chase","")))</f>
      </c>
      <c r="I86">
        <f>IF(OR(A86="",F86&lt;=0),"",E86+ROW()/10000000)</f>
      </c>
      <c r="J86">
        <f>IF(A86="","",MAX(F86,0)*E86)</f>
      </c>
    </row>
    <row r="87" spans="1:10" x14ac:dyDescent="0.25">
      <c r="A87" s="8"/>
      <c r="B87" s="8"/>
      <c r="C87" s="9"/>
      <c r="D87" s="9"/>
      <c r="E87" s="10"/>
      <c r="F87" s="11">
        <f>IF(A87="","",Dashboard!$B$3-D87)</f>
      </c>
      <c r="G87" s="12">
        <f>IF(A87="","",IF(F87&lt;=0,"Current",IF(F87&lt;=30,"1-30",IF(F87&lt;=60,"31-60",IF(F87&lt;=90,"61-90","90+")))))</f>
      </c>
      <c r="H87" s="13">
        <f>IF(A87="","",IF(AND(F87&gt;60,E87&gt;=Dashboard!$B$5),"CALL NOW",IF(F87&gt;30,"Chase","")))</f>
      </c>
      <c r="I87">
        <f>IF(OR(A87="",F87&lt;=0),"",E87+ROW()/10000000)</f>
      </c>
      <c r="J87">
        <f>IF(A87="","",MAX(F87,0)*E87)</f>
      </c>
    </row>
    <row r="88" spans="1:10" x14ac:dyDescent="0.25">
      <c r="A88" s="8"/>
      <c r="B88" s="8"/>
      <c r="C88" s="9"/>
      <c r="D88" s="9"/>
      <c r="E88" s="10"/>
      <c r="F88" s="11">
        <f>IF(A88="","",Dashboard!$B$3-D88)</f>
      </c>
      <c r="G88" s="12">
        <f>IF(A88="","",IF(F88&lt;=0,"Current",IF(F88&lt;=30,"1-30",IF(F88&lt;=60,"31-60",IF(F88&lt;=90,"61-90","90+")))))</f>
      </c>
      <c r="H88" s="13">
        <f>IF(A88="","",IF(AND(F88&gt;60,E88&gt;=Dashboard!$B$5),"CALL NOW",IF(F88&gt;30,"Chase","")))</f>
      </c>
      <c r="I88">
        <f>IF(OR(A88="",F88&lt;=0),"",E88+ROW()/10000000)</f>
      </c>
      <c r="J88">
        <f>IF(A88="","",MAX(F88,0)*E88)</f>
      </c>
    </row>
    <row r="89" spans="1:10" x14ac:dyDescent="0.25">
      <c r="A89" s="8"/>
      <c r="B89" s="8"/>
      <c r="C89" s="9"/>
      <c r="D89" s="9"/>
      <c r="E89" s="10"/>
      <c r="F89" s="11">
        <f>IF(A89="","",Dashboard!$B$3-D89)</f>
      </c>
      <c r="G89" s="12">
        <f>IF(A89="","",IF(F89&lt;=0,"Current",IF(F89&lt;=30,"1-30",IF(F89&lt;=60,"31-60",IF(F89&lt;=90,"61-90","90+")))))</f>
      </c>
      <c r="H89" s="13">
        <f>IF(A89="","",IF(AND(F89&gt;60,E89&gt;=Dashboard!$B$5),"CALL NOW",IF(F89&gt;30,"Chase","")))</f>
      </c>
      <c r="I89">
        <f>IF(OR(A89="",F89&lt;=0),"",E89+ROW()/10000000)</f>
      </c>
      <c r="J89">
        <f>IF(A89="","",MAX(F89,0)*E89)</f>
      </c>
    </row>
    <row r="90" spans="1:10" x14ac:dyDescent="0.25">
      <c r="A90" s="8"/>
      <c r="B90" s="8"/>
      <c r="C90" s="9"/>
      <c r="D90" s="9"/>
      <c r="E90" s="10"/>
      <c r="F90" s="11">
        <f>IF(A90="","",Dashboard!$B$3-D90)</f>
      </c>
      <c r="G90" s="12">
        <f>IF(A90="","",IF(F90&lt;=0,"Current",IF(F90&lt;=30,"1-30",IF(F90&lt;=60,"31-60",IF(F90&lt;=90,"61-90","90+")))))</f>
      </c>
      <c r="H90" s="13">
        <f>IF(A90="","",IF(AND(F90&gt;60,E90&gt;=Dashboard!$B$5),"CALL NOW",IF(F90&gt;30,"Chase","")))</f>
      </c>
      <c r="I90">
        <f>IF(OR(A90="",F90&lt;=0),"",E90+ROW()/10000000)</f>
      </c>
      <c r="J90">
        <f>IF(A90="","",MAX(F90,0)*E90)</f>
      </c>
    </row>
    <row r="91" spans="1:10" x14ac:dyDescent="0.25">
      <c r="A91" s="8"/>
      <c r="B91" s="8"/>
      <c r="C91" s="9"/>
      <c r="D91" s="9"/>
      <c r="E91" s="10"/>
      <c r="F91" s="11">
        <f>IF(A91="","",Dashboard!$B$3-D91)</f>
      </c>
      <c r="G91" s="12">
        <f>IF(A91="","",IF(F91&lt;=0,"Current",IF(F91&lt;=30,"1-30",IF(F91&lt;=60,"31-60",IF(F91&lt;=90,"61-90","90+")))))</f>
      </c>
      <c r="H91" s="13">
        <f>IF(A91="","",IF(AND(F91&gt;60,E91&gt;=Dashboard!$B$5),"CALL NOW",IF(F91&gt;30,"Chase","")))</f>
      </c>
      <c r="I91">
        <f>IF(OR(A91="",F91&lt;=0),"",E91+ROW()/10000000)</f>
      </c>
      <c r="J91">
        <f>IF(A91="","",MAX(F91,0)*E91)</f>
      </c>
    </row>
    <row r="92" spans="1:10" x14ac:dyDescent="0.25">
      <c r="A92" s="8"/>
      <c r="B92" s="8"/>
      <c r="C92" s="9"/>
      <c r="D92" s="9"/>
      <c r="E92" s="10"/>
      <c r="F92" s="11">
        <f>IF(A92="","",Dashboard!$B$3-D92)</f>
      </c>
      <c r="G92" s="12">
        <f>IF(A92="","",IF(F92&lt;=0,"Current",IF(F92&lt;=30,"1-30",IF(F92&lt;=60,"31-60",IF(F92&lt;=90,"61-90","90+")))))</f>
      </c>
      <c r="H92" s="13">
        <f>IF(A92="","",IF(AND(F92&gt;60,E92&gt;=Dashboard!$B$5),"CALL NOW",IF(F92&gt;30,"Chase","")))</f>
      </c>
      <c r="I92">
        <f>IF(OR(A92="",F92&lt;=0),"",E92+ROW()/10000000)</f>
      </c>
      <c r="J92">
        <f>IF(A92="","",MAX(F92,0)*E92)</f>
      </c>
    </row>
    <row r="93" spans="1:10" x14ac:dyDescent="0.25">
      <c r="A93" s="8"/>
      <c r="B93" s="8"/>
      <c r="C93" s="9"/>
      <c r="D93" s="9"/>
      <c r="E93" s="10"/>
      <c r="F93" s="11">
        <f>IF(A93="","",Dashboard!$B$3-D93)</f>
      </c>
      <c r="G93" s="12">
        <f>IF(A93="","",IF(F93&lt;=0,"Current",IF(F93&lt;=30,"1-30",IF(F93&lt;=60,"31-60",IF(F93&lt;=90,"61-90","90+")))))</f>
      </c>
      <c r="H93" s="13">
        <f>IF(A93="","",IF(AND(F93&gt;60,E93&gt;=Dashboard!$B$5),"CALL NOW",IF(F93&gt;30,"Chase","")))</f>
      </c>
      <c r="I93">
        <f>IF(OR(A93="",F93&lt;=0),"",E93+ROW()/10000000)</f>
      </c>
      <c r="J93">
        <f>IF(A93="","",MAX(F93,0)*E93)</f>
      </c>
    </row>
    <row r="94" spans="1:10" x14ac:dyDescent="0.25">
      <c r="A94" s="8"/>
      <c r="B94" s="8"/>
      <c r="C94" s="9"/>
      <c r="D94" s="9"/>
      <c r="E94" s="10"/>
      <c r="F94" s="11">
        <f>IF(A94="","",Dashboard!$B$3-D94)</f>
      </c>
      <c r="G94" s="12">
        <f>IF(A94="","",IF(F94&lt;=0,"Current",IF(F94&lt;=30,"1-30",IF(F94&lt;=60,"31-60",IF(F94&lt;=90,"61-90","90+")))))</f>
      </c>
      <c r="H94" s="13">
        <f>IF(A94="","",IF(AND(F94&gt;60,E94&gt;=Dashboard!$B$5),"CALL NOW",IF(F94&gt;30,"Chase","")))</f>
      </c>
      <c r="I94">
        <f>IF(OR(A94="",F94&lt;=0),"",E94+ROW()/10000000)</f>
      </c>
      <c r="J94">
        <f>IF(A94="","",MAX(F94,0)*E94)</f>
      </c>
    </row>
    <row r="95" spans="1:10" x14ac:dyDescent="0.25">
      <c r="A95" s="8"/>
      <c r="B95" s="8"/>
      <c r="C95" s="9"/>
      <c r="D95" s="9"/>
      <c r="E95" s="10"/>
      <c r="F95" s="11">
        <f>IF(A95="","",Dashboard!$B$3-D95)</f>
      </c>
      <c r="G95" s="12">
        <f>IF(A95="","",IF(F95&lt;=0,"Current",IF(F95&lt;=30,"1-30",IF(F95&lt;=60,"31-60",IF(F95&lt;=90,"61-90","90+")))))</f>
      </c>
      <c r="H95" s="13">
        <f>IF(A95="","",IF(AND(F95&gt;60,E95&gt;=Dashboard!$B$5),"CALL NOW",IF(F95&gt;30,"Chase","")))</f>
      </c>
      <c r="I95">
        <f>IF(OR(A95="",F95&lt;=0),"",E95+ROW()/10000000)</f>
      </c>
      <c r="J95">
        <f>IF(A95="","",MAX(F95,0)*E95)</f>
      </c>
    </row>
    <row r="96" spans="1:10" x14ac:dyDescent="0.25">
      <c r="A96" s="8"/>
      <c r="B96" s="8"/>
      <c r="C96" s="9"/>
      <c r="D96" s="9"/>
      <c r="E96" s="10"/>
      <c r="F96" s="11">
        <f>IF(A96="","",Dashboard!$B$3-D96)</f>
      </c>
      <c r="G96" s="12">
        <f>IF(A96="","",IF(F96&lt;=0,"Current",IF(F96&lt;=30,"1-30",IF(F96&lt;=60,"31-60",IF(F96&lt;=90,"61-90","90+")))))</f>
      </c>
      <c r="H96" s="13">
        <f>IF(A96="","",IF(AND(F96&gt;60,E96&gt;=Dashboard!$B$5),"CALL NOW",IF(F96&gt;30,"Chase","")))</f>
      </c>
      <c r="I96">
        <f>IF(OR(A96="",F96&lt;=0),"",E96+ROW()/10000000)</f>
      </c>
      <c r="J96">
        <f>IF(A96="","",MAX(F96,0)*E96)</f>
      </c>
    </row>
    <row r="97" spans="1:10" x14ac:dyDescent="0.25">
      <c r="A97" s="8"/>
      <c r="B97" s="8"/>
      <c r="C97" s="9"/>
      <c r="D97" s="9"/>
      <c r="E97" s="10"/>
      <c r="F97" s="11">
        <f>IF(A97="","",Dashboard!$B$3-D97)</f>
      </c>
      <c r="G97" s="12">
        <f>IF(A97="","",IF(F97&lt;=0,"Current",IF(F97&lt;=30,"1-30",IF(F97&lt;=60,"31-60",IF(F97&lt;=90,"61-90","90+")))))</f>
      </c>
      <c r="H97" s="13">
        <f>IF(A97="","",IF(AND(F97&gt;60,E97&gt;=Dashboard!$B$5),"CALL NOW",IF(F97&gt;30,"Chase","")))</f>
      </c>
      <c r="I97">
        <f>IF(OR(A97="",F97&lt;=0),"",E97+ROW()/10000000)</f>
      </c>
      <c r="J97">
        <f>IF(A97="","",MAX(F97,0)*E97)</f>
      </c>
    </row>
    <row r="98" spans="1:10" x14ac:dyDescent="0.25">
      <c r="A98" s="8"/>
      <c r="B98" s="8"/>
      <c r="C98" s="9"/>
      <c r="D98" s="9"/>
      <c r="E98" s="10"/>
      <c r="F98" s="11">
        <f>IF(A98="","",Dashboard!$B$3-D98)</f>
      </c>
      <c r="G98" s="12">
        <f>IF(A98="","",IF(F98&lt;=0,"Current",IF(F98&lt;=30,"1-30",IF(F98&lt;=60,"31-60",IF(F98&lt;=90,"61-90","90+")))))</f>
      </c>
      <c r="H98" s="13">
        <f>IF(A98="","",IF(AND(F98&gt;60,E98&gt;=Dashboard!$B$5),"CALL NOW",IF(F98&gt;30,"Chase","")))</f>
      </c>
      <c r="I98">
        <f>IF(OR(A98="",F98&lt;=0),"",E98+ROW()/10000000)</f>
      </c>
      <c r="J98">
        <f>IF(A98="","",MAX(F98,0)*E98)</f>
      </c>
    </row>
    <row r="99" spans="1:10" x14ac:dyDescent="0.25">
      <c r="A99" s="8"/>
      <c r="B99" s="8"/>
      <c r="C99" s="9"/>
      <c r="D99" s="9"/>
      <c r="E99" s="10"/>
      <c r="F99" s="11">
        <f>IF(A99="","",Dashboard!$B$3-D99)</f>
      </c>
      <c r="G99" s="12">
        <f>IF(A99="","",IF(F99&lt;=0,"Current",IF(F99&lt;=30,"1-30",IF(F99&lt;=60,"31-60",IF(F99&lt;=90,"61-90","90+")))))</f>
      </c>
      <c r="H99" s="13">
        <f>IF(A99="","",IF(AND(F99&gt;60,E99&gt;=Dashboard!$B$5),"CALL NOW",IF(F99&gt;30,"Chase","")))</f>
      </c>
      <c r="I99">
        <f>IF(OR(A99="",F99&lt;=0),"",E99+ROW()/10000000)</f>
      </c>
      <c r="J99">
        <f>IF(A99="","",MAX(F99,0)*E99)</f>
      </c>
    </row>
    <row r="100" spans="1:10" x14ac:dyDescent="0.25">
      <c r="A100" s="8"/>
      <c r="B100" s="8"/>
      <c r="C100" s="9"/>
      <c r="D100" s="9"/>
      <c r="E100" s="10"/>
      <c r="F100" s="11">
        <f>IF(A100="","",Dashboard!$B$3-D100)</f>
      </c>
      <c r="G100" s="12">
        <f>IF(A100="","",IF(F100&lt;=0,"Current",IF(F100&lt;=30,"1-30",IF(F100&lt;=60,"31-60",IF(F100&lt;=90,"61-90","90+")))))</f>
      </c>
      <c r="H100" s="13">
        <f>IF(A100="","",IF(AND(F100&gt;60,E100&gt;=Dashboard!$B$5),"CALL NOW",IF(F100&gt;30,"Chase","")))</f>
      </c>
      <c r="I100">
        <f>IF(OR(A100="",F100&lt;=0),"",E100+ROW()/10000000)</f>
      </c>
      <c r="J100">
        <f>IF(A100="","",MAX(F100,0)*E100)</f>
      </c>
    </row>
    <row r="101" spans="1:10" x14ac:dyDescent="0.25">
      <c r="A101" s="8"/>
      <c r="B101" s="8"/>
      <c r="C101" s="9"/>
      <c r="D101" s="9"/>
      <c r="E101" s="10"/>
      <c r="F101" s="11">
        <f>IF(A101="","",Dashboard!$B$3-D101)</f>
      </c>
      <c r="G101" s="12">
        <f>IF(A101="","",IF(F101&lt;=0,"Current",IF(F101&lt;=30,"1-30",IF(F101&lt;=60,"31-60",IF(F101&lt;=90,"61-90","90+")))))</f>
      </c>
      <c r="H101" s="13">
        <f>IF(A101="","",IF(AND(F101&gt;60,E101&gt;=Dashboard!$B$5),"CALL NOW",IF(F101&gt;30,"Chase","")))</f>
      </c>
      <c r="I101">
        <f>IF(OR(A101="",F101&lt;=0),"",E101+ROW()/10000000)</f>
      </c>
      <c r="J101">
        <f>IF(A101="","",MAX(F101,0)*E101)</f>
      </c>
    </row>
    <row r="102" spans="1:10" x14ac:dyDescent="0.25">
      <c r="A102" s="8"/>
      <c r="B102" s="8"/>
      <c r="C102" s="9"/>
      <c r="D102" s="9"/>
      <c r="E102" s="10"/>
      <c r="F102" s="11">
        <f>IF(A102="","",Dashboard!$B$3-D102)</f>
      </c>
      <c r="G102" s="12">
        <f>IF(A102="","",IF(F102&lt;=0,"Current",IF(F102&lt;=30,"1-30",IF(F102&lt;=60,"31-60",IF(F102&lt;=90,"61-90","90+")))))</f>
      </c>
      <c r="H102" s="13">
        <f>IF(A102="","",IF(AND(F102&gt;60,E102&gt;=Dashboard!$B$5),"CALL NOW",IF(F102&gt;30,"Chase","")))</f>
      </c>
      <c r="I102">
        <f>IF(OR(A102="",F102&lt;=0),"",E102+ROW()/10000000)</f>
      </c>
      <c r="J102">
        <f>IF(A102="","",MAX(F102,0)*E102)</f>
      </c>
    </row>
    <row r="103" spans="1:10" x14ac:dyDescent="0.25">
      <c r="A103" s="8"/>
      <c r="B103" s="8"/>
      <c r="C103" s="9"/>
      <c r="D103" s="9"/>
      <c r="E103" s="10"/>
      <c r="F103" s="11">
        <f>IF(A103="","",Dashboard!$B$3-D103)</f>
      </c>
      <c r="G103" s="12">
        <f>IF(A103="","",IF(F103&lt;=0,"Current",IF(F103&lt;=30,"1-30",IF(F103&lt;=60,"31-60",IF(F103&lt;=90,"61-90","90+")))))</f>
      </c>
      <c r="H103" s="13">
        <f>IF(A103="","",IF(AND(F103&gt;60,E103&gt;=Dashboard!$B$5),"CALL NOW",IF(F103&gt;30,"Chase","")))</f>
      </c>
      <c r="I103">
        <f>IF(OR(A103="",F103&lt;=0),"",E103+ROW()/10000000)</f>
      </c>
      <c r="J103">
        <f>IF(A103="","",MAX(F103,0)*E103)</f>
      </c>
    </row>
    <row r="104" spans="1:10" x14ac:dyDescent="0.25">
      <c r="A104" s="8"/>
      <c r="B104" s="8"/>
      <c r="C104" s="9"/>
      <c r="D104" s="9"/>
      <c r="E104" s="10"/>
      <c r="F104" s="11">
        <f>IF(A104="","",Dashboard!$B$3-D104)</f>
      </c>
      <c r="G104" s="12">
        <f>IF(A104="","",IF(F104&lt;=0,"Current",IF(F104&lt;=30,"1-30",IF(F104&lt;=60,"31-60",IF(F104&lt;=90,"61-90","90+")))))</f>
      </c>
      <c r="H104" s="13">
        <f>IF(A104="","",IF(AND(F104&gt;60,E104&gt;=Dashboard!$B$5),"CALL NOW",IF(F104&gt;30,"Chase","")))</f>
      </c>
      <c r="I104">
        <f>IF(OR(A104="",F104&lt;=0),"",E104+ROW()/10000000)</f>
      </c>
      <c r="J104">
        <f>IF(A104="","",MAX(F104,0)*E104)</f>
      </c>
    </row>
    <row r="105" spans="1:10" x14ac:dyDescent="0.25">
      <c r="A105" s="8"/>
      <c r="B105" s="8"/>
      <c r="C105" s="9"/>
      <c r="D105" s="9"/>
      <c r="E105" s="10"/>
      <c r="F105" s="11">
        <f>IF(A105="","",Dashboard!$B$3-D105)</f>
      </c>
      <c r="G105" s="12">
        <f>IF(A105="","",IF(F105&lt;=0,"Current",IF(F105&lt;=30,"1-30",IF(F105&lt;=60,"31-60",IF(F105&lt;=90,"61-90","90+")))))</f>
      </c>
      <c r="H105" s="13">
        <f>IF(A105="","",IF(AND(F105&gt;60,E105&gt;=Dashboard!$B$5),"CALL NOW",IF(F105&gt;30,"Chase","")))</f>
      </c>
      <c r="I105">
        <f>IF(OR(A105="",F105&lt;=0),"",E105+ROW()/10000000)</f>
      </c>
      <c r="J105">
        <f>IF(A105="","",MAX(F105,0)*E105)</f>
      </c>
    </row>
    <row r="106" spans="1:10" x14ac:dyDescent="0.25">
      <c r="A106" s="8"/>
      <c r="B106" s="8"/>
      <c r="C106" s="9"/>
      <c r="D106" s="9"/>
      <c r="E106" s="10"/>
      <c r="F106" s="11">
        <f>IF(A106="","",Dashboard!$B$3-D106)</f>
      </c>
      <c r="G106" s="12">
        <f>IF(A106="","",IF(F106&lt;=0,"Current",IF(F106&lt;=30,"1-30",IF(F106&lt;=60,"31-60",IF(F106&lt;=90,"61-90","90+")))))</f>
      </c>
      <c r="H106" s="13">
        <f>IF(A106="","",IF(AND(F106&gt;60,E106&gt;=Dashboard!$B$5),"CALL NOW",IF(F106&gt;30,"Chase","")))</f>
      </c>
      <c r="I106">
        <f>IF(OR(A106="",F106&lt;=0),"",E106+ROW()/10000000)</f>
      </c>
      <c r="J106">
        <f>IF(A106="","",MAX(F106,0)*E106)</f>
      </c>
    </row>
    <row r="107" spans="1:10" x14ac:dyDescent="0.25">
      <c r="A107" s="8"/>
      <c r="B107" s="8"/>
      <c r="C107" s="9"/>
      <c r="D107" s="9"/>
      <c r="E107" s="10"/>
      <c r="F107" s="11">
        <f>IF(A107="","",Dashboard!$B$3-D107)</f>
      </c>
      <c r="G107" s="12">
        <f>IF(A107="","",IF(F107&lt;=0,"Current",IF(F107&lt;=30,"1-30",IF(F107&lt;=60,"31-60",IF(F107&lt;=90,"61-90","90+")))))</f>
      </c>
      <c r="H107" s="13">
        <f>IF(A107="","",IF(AND(F107&gt;60,E107&gt;=Dashboard!$B$5),"CALL NOW",IF(F107&gt;30,"Chase","")))</f>
      </c>
      <c r="I107">
        <f>IF(OR(A107="",F107&lt;=0),"",E107+ROW()/10000000)</f>
      </c>
      <c r="J107">
        <f>IF(A107="","",MAX(F107,0)*E107)</f>
      </c>
    </row>
    <row r="108" spans="1:10" x14ac:dyDescent="0.25">
      <c r="A108" s="8"/>
      <c r="B108" s="8"/>
      <c r="C108" s="9"/>
      <c r="D108" s="9"/>
      <c r="E108" s="10"/>
      <c r="F108" s="11">
        <f>IF(A108="","",Dashboard!$B$3-D108)</f>
      </c>
      <c r="G108" s="12">
        <f>IF(A108="","",IF(F108&lt;=0,"Current",IF(F108&lt;=30,"1-30",IF(F108&lt;=60,"31-60",IF(F108&lt;=90,"61-90","90+")))))</f>
      </c>
      <c r="H108" s="13">
        <f>IF(A108="","",IF(AND(F108&gt;60,E108&gt;=Dashboard!$B$5),"CALL NOW",IF(F108&gt;30,"Chase","")))</f>
      </c>
      <c r="I108">
        <f>IF(OR(A108="",F108&lt;=0),"",E108+ROW()/10000000)</f>
      </c>
      <c r="J108">
        <f>IF(A108="","",MAX(F108,0)*E108)</f>
      </c>
    </row>
    <row r="109" spans="1:10" x14ac:dyDescent="0.25">
      <c r="A109" s="8"/>
      <c r="B109" s="8"/>
      <c r="C109" s="9"/>
      <c r="D109" s="9"/>
      <c r="E109" s="10"/>
      <c r="F109" s="11">
        <f>IF(A109="","",Dashboard!$B$3-D109)</f>
      </c>
      <c r="G109" s="12">
        <f>IF(A109="","",IF(F109&lt;=0,"Current",IF(F109&lt;=30,"1-30",IF(F109&lt;=60,"31-60",IF(F109&lt;=90,"61-90","90+")))))</f>
      </c>
      <c r="H109" s="13">
        <f>IF(A109="","",IF(AND(F109&gt;60,E109&gt;=Dashboard!$B$5),"CALL NOW",IF(F109&gt;30,"Chase","")))</f>
      </c>
      <c r="I109">
        <f>IF(OR(A109="",F109&lt;=0),"",E109+ROW()/10000000)</f>
      </c>
      <c r="J109">
        <f>IF(A109="","",MAX(F109,0)*E109)</f>
      </c>
    </row>
    <row r="110" spans="1:10" x14ac:dyDescent="0.25">
      <c r="A110" s="8"/>
      <c r="B110" s="8"/>
      <c r="C110" s="9"/>
      <c r="D110" s="9"/>
      <c r="E110" s="10"/>
      <c r="F110" s="11">
        <f>IF(A110="","",Dashboard!$B$3-D110)</f>
      </c>
      <c r="G110" s="12">
        <f>IF(A110="","",IF(F110&lt;=0,"Current",IF(F110&lt;=30,"1-30",IF(F110&lt;=60,"31-60",IF(F110&lt;=90,"61-90","90+")))))</f>
      </c>
      <c r="H110" s="13">
        <f>IF(A110="","",IF(AND(F110&gt;60,E110&gt;=Dashboard!$B$5),"CALL NOW",IF(F110&gt;30,"Chase","")))</f>
      </c>
      <c r="I110">
        <f>IF(OR(A110="",F110&lt;=0),"",E110+ROW()/10000000)</f>
      </c>
      <c r="J110">
        <f>IF(A110="","",MAX(F110,0)*E110)</f>
      </c>
    </row>
    <row r="111" spans="1:10" x14ac:dyDescent="0.25">
      <c r="A111" s="8"/>
      <c r="B111" s="8"/>
      <c r="C111" s="9"/>
      <c r="D111" s="9"/>
      <c r="E111" s="10"/>
      <c r="F111" s="11">
        <f>IF(A111="","",Dashboard!$B$3-D111)</f>
      </c>
      <c r="G111" s="12">
        <f>IF(A111="","",IF(F111&lt;=0,"Current",IF(F111&lt;=30,"1-30",IF(F111&lt;=60,"31-60",IF(F111&lt;=90,"61-90","90+")))))</f>
      </c>
      <c r="H111" s="13">
        <f>IF(A111="","",IF(AND(F111&gt;60,E111&gt;=Dashboard!$B$5),"CALL NOW",IF(F111&gt;30,"Chase","")))</f>
      </c>
      <c r="I111">
        <f>IF(OR(A111="",F111&lt;=0),"",E111+ROW()/10000000)</f>
      </c>
      <c r="J111">
        <f>IF(A111="","",MAX(F111,0)*E111)</f>
      </c>
    </row>
    <row r="112" spans="1:10" x14ac:dyDescent="0.25">
      <c r="A112" s="8"/>
      <c r="B112" s="8"/>
      <c r="C112" s="9"/>
      <c r="D112" s="9"/>
      <c r="E112" s="10"/>
      <c r="F112" s="11">
        <f>IF(A112="","",Dashboard!$B$3-D112)</f>
      </c>
      <c r="G112" s="12">
        <f>IF(A112="","",IF(F112&lt;=0,"Current",IF(F112&lt;=30,"1-30",IF(F112&lt;=60,"31-60",IF(F112&lt;=90,"61-90","90+")))))</f>
      </c>
      <c r="H112" s="13">
        <f>IF(A112="","",IF(AND(F112&gt;60,E112&gt;=Dashboard!$B$5),"CALL NOW",IF(F112&gt;30,"Chase","")))</f>
      </c>
      <c r="I112">
        <f>IF(OR(A112="",F112&lt;=0),"",E112+ROW()/10000000)</f>
      </c>
      <c r="J112">
        <f>IF(A112="","",MAX(F112,0)*E112)</f>
      </c>
    </row>
    <row r="113" spans="1:10" x14ac:dyDescent="0.25">
      <c r="A113" s="8"/>
      <c r="B113" s="8"/>
      <c r="C113" s="9"/>
      <c r="D113" s="9"/>
      <c r="E113" s="10"/>
      <c r="F113" s="11">
        <f>IF(A113="","",Dashboard!$B$3-D113)</f>
      </c>
      <c r="G113" s="12">
        <f>IF(A113="","",IF(F113&lt;=0,"Current",IF(F113&lt;=30,"1-30",IF(F113&lt;=60,"31-60",IF(F113&lt;=90,"61-90","90+")))))</f>
      </c>
      <c r="H113" s="13">
        <f>IF(A113="","",IF(AND(F113&gt;60,E113&gt;=Dashboard!$B$5),"CALL NOW",IF(F113&gt;30,"Chase","")))</f>
      </c>
      <c r="I113">
        <f>IF(OR(A113="",F113&lt;=0),"",E113+ROW()/10000000)</f>
      </c>
      <c r="J113">
        <f>IF(A113="","",MAX(F113,0)*E113)</f>
      </c>
    </row>
    <row r="114" spans="1:10" x14ac:dyDescent="0.25">
      <c r="A114" s="8"/>
      <c r="B114" s="8"/>
      <c r="C114" s="9"/>
      <c r="D114" s="9"/>
      <c r="E114" s="10"/>
      <c r="F114" s="11">
        <f>IF(A114="","",Dashboard!$B$3-D114)</f>
      </c>
      <c r="G114" s="12">
        <f>IF(A114="","",IF(F114&lt;=0,"Current",IF(F114&lt;=30,"1-30",IF(F114&lt;=60,"31-60",IF(F114&lt;=90,"61-90","90+")))))</f>
      </c>
      <c r="H114" s="13">
        <f>IF(A114="","",IF(AND(F114&gt;60,E114&gt;=Dashboard!$B$5),"CALL NOW",IF(F114&gt;30,"Chase","")))</f>
      </c>
      <c r="I114">
        <f>IF(OR(A114="",F114&lt;=0),"",E114+ROW()/10000000)</f>
      </c>
      <c r="J114">
        <f>IF(A114="","",MAX(F114,0)*E114)</f>
      </c>
    </row>
    <row r="115" spans="1:10" x14ac:dyDescent="0.25">
      <c r="A115" s="8"/>
      <c r="B115" s="8"/>
      <c r="C115" s="9"/>
      <c r="D115" s="9"/>
      <c r="E115" s="10"/>
      <c r="F115" s="11">
        <f>IF(A115="","",Dashboard!$B$3-D115)</f>
      </c>
      <c r="G115" s="12">
        <f>IF(A115="","",IF(F115&lt;=0,"Current",IF(F115&lt;=30,"1-30",IF(F115&lt;=60,"31-60",IF(F115&lt;=90,"61-90","90+")))))</f>
      </c>
      <c r="H115" s="13">
        <f>IF(A115="","",IF(AND(F115&gt;60,E115&gt;=Dashboard!$B$5),"CALL NOW",IF(F115&gt;30,"Chase","")))</f>
      </c>
      <c r="I115">
        <f>IF(OR(A115="",F115&lt;=0),"",E115+ROW()/10000000)</f>
      </c>
      <c r="J115">
        <f>IF(A115="","",MAX(F115,0)*E115)</f>
      </c>
    </row>
    <row r="116" spans="1:10" x14ac:dyDescent="0.25">
      <c r="A116" s="8"/>
      <c r="B116" s="8"/>
      <c r="C116" s="9"/>
      <c r="D116" s="9"/>
      <c r="E116" s="10"/>
      <c r="F116" s="11">
        <f>IF(A116="","",Dashboard!$B$3-D116)</f>
      </c>
      <c r="G116" s="12">
        <f>IF(A116="","",IF(F116&lt;=0,"Current",IF(F116&lt;=30,"1-30",IF(F116&lt;=60,"31-60",IF(F116&lt;=90,"61-90","90+")))))</f>
      </c>
      <c r="H116" s="13">
        <f>IF(A116="","",IF(AND(F116&gt;60,E116&gt;=Dashboard!$B$5),"CALL NOW",IF(F116&gt;30,"Chase","")))</f>
      </c>
      <c r="I116">
        <f>IF(OR(A116="",F116&lt;=0),"",E116+ROW()/10000000)</f>
      </c>
      <c r="J116">
        <f>IF(A116="","",MAX(F116,0)*E116)</f>
      </c>
    </row>
    <row r="117" spans="1:10" x14ac:dyDescent="0.25">
      <c r="A117" s="8"/>
      <c r="B117" s="8"/>
      <c r="C117" s="9"/>
      <c r="D117" s="9"/>
      <c r="E117" s="10"/>
      <c r="F117" s="11">
        <f>IF(A117="","",Dashboard!$B$3-D117)</f>
      </c>
      <c r="G117" s="12">
        <f>IF(A117="","",IF(F117&lt;=0,"Current",IF(F117&lt;=30,"1-30",IF(F117&lt;=60,"31-60",IF(F117&lt;=90,"61-90","90+")))))</f>
      </c>
      <c r="H117" s="13">
        <f>IF(A117="","",IF(AND(F117&gt;60,E117&gt;=Dashboard!$B$5),"CALL NOW",IF(F117&gt;30,"Chase","")))</f>
      </c>
      <c r="I117">
        <f>IF(OR(A117="",F117&lt;=0),"",E117+ROW()/10000000)</f>
      </c>
      <c r="J117">
        <f>IF(A117="","",MAX(F117,0)*E117)</f>
      </c>
    </row>
    <row r="118" spans="1:10" x14ac:dyDescent="0.25">
      <c r="A118" s="8"/>
      <c r="B118" s="8"/>
      <c r="C118" s="9"/>
      <c r="D118" s="9"/>
      <c r="E118" s="10"/>
      <c r="F118" s="11">
        <f>IF(A118="","",Dashboard!$B$3-D118)</f>
      </c>
      <c r="G118" s="12">
        <f>IF(A118="","",IF(F118&lt;=0,"Current",IF(F118&lt;=30,"1-30",IF(F118&lt;=60,"31-60",IF(F118&lt;=90,"61-90","90+")))))</f>
      </c>
      <c r="H118" s="13">
        <f>IF(A118="","",IF(AND(F118&gt;60,E118&gt;=Dashboard!$B$5),"CALL NOW",IF(F118&gt;30,"Chase","")))</f>
      </c>
      <c r="I118">
        <f>IF(OR(A118="",F118&lt;=0),"",E118+ROW()/10000000)</f>
      </c>
      <c r="J118">
        <f>IF(A118="","",MAX(F118,0)*E118)</f>
      </c>
    </row>
    <row r="119" spans="1:10" x14ac:dyDescent="0.25">
      <c r="A119" s="8"/>
      <c r="B119" s="8"/>
      <c r="C119" s="9"/>
      <c r="D119" s="9"/>
      <c r="E119" s="10"/>
      <c r="F119" s="11">
        <f>IF(A119="","",Dashboard!$B$3-D119)</f>
      </c>
      <c r="G119" s="12">
        <f>IF(A119="","",IF(F119&lt;=0,"Current",IF(F119&lt;=30,"1-30",IF(F119&lt;=60,"31-60",IF(F119&lt;=90,"61-90","90+")))))</f>
      </c>
      <c r="H119" s="13">
        <f>IF(A119="","",IF(AND(F119&gt;60,E119&gt;=Dashboard!$B$5),"CALL NOW",IF(F119&gt;30,"Chase","")))</f>
      </c>
      <c r="I119">
        <f>IF(OR(A119="",F119&lt;=0),"",E119+ROW()/10000000)</f>
      </c>
      <c r="J119">
        <f>IF(A119="","",MAX(F119,0)*E119)</f>
      </c>
    </row>
    <row r="120" spans="1:10" x14ac:dyDescent="0.25">
      <c r="A120" s="8"/>
      <c r="B120" s="8"/>
      <c r="C120" s="9"/>
      <c r="D120" s="9"/>
      <c r="E120" s="10"/>
      <c r="F120" s="11">
        <f>IF(A120="","",Dashboard!$B$3-D120)</f>
      </c>
      <c r="G120" s="12">
        <f>IF(A120="","",IF(F120&lt;=0,"Current",IF(F120&lt;=30,"1-30",IF(F120&lt;=60,"31-60",IF(F120&lt;=90,"61-90","90+")))))</f>
      </c>
      <c r="H120" s="13">
        <f>IF(A120="","",IF(AND(F120&gt;60,E120&gt;=Dashboard!$B$5),"CALL NOW",IF(F120&gt;30,"Chase","")))</f>
      </c>
      <c r="I120">
        <f>IF(OR(A120="",F120&lt;=0),"",E120+ROW()/10000000)</f>
      </c>
      <c r="J120">
        <f>IF(A120="","",MAX(F120,0)*E120)</f>
      </c>
    </row>
    <row r="121" spans="1:10" x14ac:dyDescent="0.25">
      <c r="A121" s="8"/>
      <c r="B121" s="8"/>
      <c r="C121" s="9"/>
      <c r="D121" s="9"/>
      <c r="E121" s="10"/>
      <c r="F121" s="11">
        <f>IF(A121="","",Dashboard!$B$3-D121)</f>
      </c>
      <c r="G121" s="12">
        <f>IF(A121="","",IF(F121&lt;=0,"Current",IF(F121&lt;=30,"1-30",IF(F121&lt;=60,"31-60",IF(F121&lt;=90,"61-90","90+")))))</f>
      </c>
      <c r="H121" s="13">
        <f>IF(A121="","",IF(AND(F121&gt;60,E121&gt;=Dashboard!$B$5),"CALL NOW",IF(F121&gt;30,"Chase","")))</f>
      </c>
      <c r="I121">
        <f>IF(OR(A121="",F121&lt;=0),"",E121+ROW()/10000000)</f>
      </c>
      <c r="J121">
        <f>IF(A121="","",MAX(F121,0)*E121)</f>
      </c>
    </row>
    <row r="122" spans="1:10" x14ac:dyDescent="0.25">
      <c r="A122" s="8"/>
      <c r="B122" s="8"/>
      <c r="C122" s="9"/>
      <c r="D122" s="9"/>
      <c r="E122" s="10"/>
      <c r="F122" s="11">
        <f>IF(A122="","",Dashboard!$B$3-D122)</f>
      </c>
      <c r="G122" s="12">
        <f>IF(A122="","",IF(F122&lt;=0,"Current",IF(F122&lt;=30,"1-30",IF(F122&lt;=60,"31-60",IF(F122&lt;=90,"61-90","90+")))))</f>
      </c>
      <c r="H122" s="13">
        <f>IF(A122="","",IF(AND(F122&gt;60,E122&gt;=Dashboard!$B$5),"CALL NOW",IF(F122&gt;30,"Chase","")))</f>
      </c>
      <c r="I122">
        <f>IF(OR(A122="",F122&lt;=0),"",E122+ROW()/10000000)</f>
      </c>
      <c r="J122">
        <f>IF(A122="","",MAX(F122,0)*E122)</f>
      </c>
    </row>
    <row r="123" spans="1:10" x14ac:dyDescent="0.25">
      <c r="A123" s="8"/>
      <c r="B123" s="8"/>
      <c r="C123" s="9"/>
      <c r="D123" s="9"/>
      <c r="E123" s="10"/>
      <c r="F123" s="11">
        <f>IF(A123="","",Dashboard!$B$3-D123)</f>
      </c>
      <c r="G123" s="12">
        <f>IF(A123="","",IF(F123&lt;=0,"Current",IF(F123&lt;=30,"1-30",IF(F123&lt;=60,"31-60",IF(F123&lt;=90,"61-90","90+")))))</f>
      </c>
      <c r="H123" s="13">
        <f>IF(A123="","",IF(AND(F123&gt;60,E123&gt;=Dashboard!$B$5),"CALL NOW",IF(F123&gt;30,"Chase","")))</f>
      </c>
      <c r="I123">
        <f>IF(OR(A123="",F123&lt;=0),"",E123+ROW()/10000000)</f>
      </c>
      <c r="J123">
        <f>IF(A123="","",MAX(F123,0)*E123)</f>
      </c>
    </row>
    <row r="124" spans="1:10" x14ac:dyDescent="0.25">
      <c r="A124" s="8"/>
      <c r="B124" s="8"/>
      <c r="C124" s="9"/>
      <c r="D124" s="9"/>
      <c r="E124" s="10"/>
      <c r="F124" s="11">
        <f>IF(A124="","",Dashboard!$B$3-D124)</f>
      </c>
      <c r="G124" s="12">
        <f>IF(A124="","",IF(F124&lt;=0,"Current",IF(F124&lt;=30,"1-30",IF(F124&lt;=60,"31-60",IF(F124&lt;=90,"61-90","90+")))))</f>
      </c>
      <c r="H124" s="13">
        <f>IF(A124="","",IF(AND(F124&gt;60,E124&gt;=Dashboard!$B$5),"CALL NOW",IF(F124&gt;30,"Chase","")))</f>
      </c>
      <c r="I124">
        <f>IF(OR(A124="",F124&lt;=0),"",E124+ROW()/10000000)</f>
      </c>
      <c r="J124">
        <f>IF(A124="","",MAX(F124,0)*E124)</f>
      </c>
    </row>
    <row r="125" spans="1:10" x14ac:dyDescent="0.25">
      <c r="A125" s="8"/>
      <c r="B125" s="8"/>
      <c r="C125" s="9"/>
      <c r="D125" s="9"/>
      <c r="E125" s="10"/>
      <c r="F125" s="11">
        <f>IF(A125="","",Dashboard!$B$3-D125)</f>
      </c>
      <c r="G125" s="12">
        <f>IF(A125="","",IF(F125&lt;=0,"Current",IF(F125&lt;=30,"1-30",IF(F125&lt;=60,"31-60",IF(F125&lt;=90,"61-90","90+")))))</f>
      </c>
      <c r="H125" s="13">
        <f>IF(A125="","",IF(AND(F125&gt;60,E125&gt;=Dashboard!$B$5),"CALL NOW",IF(F125&gt;30,"Chase","")))</f>
      </c>
      <c r="I125">
        <f>IF(OR(A125="",F125&lt;=0),"",E125+ROW()/10000000)</f>
      </c>
      <c r="J125">
        <f>IF(A125="","",MAX(F125,0)*E125)</f>
      </c>
    </row>
    <row r="126" spans="1:10" x14ac:dyDescent="0.25">
      <c r="A126" s="8"/>
      <c r="B126" s="8"/>
      <c r="C126" s="9"/>
      <c r="D126" s="9"/>
      <c r="E126" s="10"/>
      <c r="F126" s="11">
        <f>IF(A126="","",Dashboard!$B$3-D126)</f>
      </c>
      <c r="G126" s="12">
        <f>IF(A126="","",IF(F126&lt;=0,"Current",IF(F126&lt;=30,"1-30",IF(F126&lt;=60,"31-60",IF(F126&lt;=90,"61-90","90+")))))</f>
      </c>
      <c r="H126" s="13">
        <f>IF(A126="","",IF(AND(F126&gt;60,E126&gt;=Dashboard!$B$5),"CALL NOW",IF(F126&gt;30,"Chase","")))</f>
      </c>
      <c r="I126">
        <f>IF(OR(A126="",F126&lt;=0),"",E126+ROW()/10000000)</f>
      </c>
      <c r="J126">
        <f>IF(A126="","",MAX(F126,0)*E126)</f>
      </c>
    </row>
    <row r="127" spans="1:10" x14ac:dyDescent="0.25">
      <c r="A127" s="8"/>
      <c r="B127" s="8"/>
      <c r="C127" s="9"/>
      <c r="D127" s="9"/>
      <c r="E127" s="10"/>
      <c r="F127" s="11">
        <f>IF(A127="","",Dashboard!$B$3-D127)</f>
      </c>
      <c r="G127" s="12">
        <f>IF(A127="","",IF(F127&lt;=0,"Current",IF(F127&lt;=30,"1-30",IF(F127&lt;=60,"31-60",IF(F127&lt;=90,"61-90","90+")))))</f>
      </c>
      <c r="H127" s="13">
        <f>IF(A127="","",IF(AND(F127&gt;60,E127&gt;=Dashboard!$B$5),"CALL NOW",IF(F127&gt;30,"Chase","")))</f>
      </c>
      <c r="I127">
        <f>IF(OR(A127="",F127&lt;=0),"",E127+ROW()/10000000)</f>
      </c>
      <c r="J127">
        <f>IF(A127="","",MAX(F127,0)*E127)</f>
      </c>
    </row>
    <row r="128" spans="1:10" x14ac:dyDescent="0.25">
      <c r="A128" s="8"/>
      <c r="B128" s="8"/>
      <c r="C128" s="9"/>
      <c r="D128" s="9"/>
      <c r="E128" s="10"/>
      <c r="F128" s="11">
        <f>IF(A128="","",Dashboard!$B$3-D128)</f>
      </c>
      <c r="G128" s="12">
        <f>IF(A128="","",IF(F128&lt;=0,"Current",IF(F128&lt;=30,"1-30",IF(F128&lt;=60,"31-60",IF(F128&lt;=90,"61-90","90+")))))</f>
      </c>
      <c r="H128" s="13">
        <f>IF(A128="","",IF(AND(F128&gt;60,E128&gt;=Dashboard!$B$5),"CALL NOW",IF(F128&gt;30,"Chase","")))</f>
      </c>
      <c r="I128">
        <f>IF(OR(A128="",F128&lt;=0),"",E128+ROW()/10000000)</f>
      </c>
      <c r="J128">
        <f>IF(A128="","",MAX(F128,0)*E128)</f>
      </c>
    </row>
    <row r="129" spans="1:10" x14ac:dyDescent="0.25">
      <c r="A129" s="8"/>
      <c r="B129" s="8"/>
      <c r="C129" s="9"/>
      <c r="D129" s="9"/>
      <c r="E129" s="10"/>
      <c r="F129" s="11">
        <f>IF(A129="","",Dashboard!$B$3-D129)</f>
      </c>
      <c r="G129" s="12">
        <f>IF(A129="","",IF(F129&lt;=0,"Current",IF(F129&lt;=30,"1-30",IF(F129&lt;=60,"31-60",IF(F129&lt;=90,"61-90","90+")))))</f>
      </c>
      <c r="H129" s="13">
        <f>IF(A129="","",IF(AND(F129&gt;60,E129&gt;=Dashboard!$B$5),"CALL NOW",IF(F129&gt;30,"Chase","")))</f>
      </c>
      <c r="I129">
        <f>IF(OR(A129="",F129&lt;=0),"",E129+ROW()/10000000)</f>
      </c>
      <c r="J129">
        <f>IF(A129="","",MAX(F129,0)*E129)</f>
      </c>
    </row>
    <row r="130" spans="1:10" x14ac:dyDescent="0.25">
      <c r="A130" s="8"/>
      <c r="B130" s="8"/>
      <c r="C130" s="9"/>
      <c r="D130" s="9"/>
      <c r="E130" s="10"/>
      <c r="F130" s="11">
        <f>IF(A130="","",Dashboard!$B$3-D130)</f>
      </c>
      <c r="G130" s="12">
        <f>IF(A130="","",IF(F130&lt;=0,"Current",IF(F130&lt;=30,"1-30",IF(F130&lt;=60,"31-60",IF(F130&lt;=90,"61-90","90+")))))</f>
      </c>
      <c r="H130" s="13">
        <f>IF(A130="","",IF(AND(F130&gt;60,E130&gt;=Dashboard!$B$5),"CALL NOW",IF(F130&gt;30,"Chase","")))</f>
      </c>
      <c r="I130">
        <f>IF(OR(A130="",F130&lt;=0),"",E130+ROW()/10000000)</f>
      </c>
      <c r="J130">
        <f>IF(A130="","",MAX(F130,0)*E130)</f>
      </c>
    </row>
    <row r="131" spans="1:10" x14ac:dyDescent="0.25">
      <c r="A131" s="8"/>
      <c r="B131" s="8"/>
      <c r="C131" s="9"/>
      <c r="D131" s="9"/>
      <c r="E131" s="10"/>
      <c r="F131" s="11">
        <f>IF(A131="","",Dashboard!$B$3-D131)</f>
      </c>
      <c r="G131" s="12">
        <f>IF(A131="","",IF(F131&lt;=0,"Current",IF(F131&lt;=30,"1-30",IF(F131&lt;=60,"31-60",IF(F131&lt;=90,"61-90","90+")))))</f>
      </c>
      <c r="H131" s="13">
        <f>IF(A131="","",IF(AND(F131&gt;60,E131&gt;=Dashboard!$B$5),"CALL NOW",IF(F131&gt;30,"Chase","")))</f>
      </c>
      <c r="I131">
        <f>IF(OR(A131="",F131&lt;=0),"",E131+ROW()/10000000)</f>
      </c>
      <c r="J131">
        <f>IF(A131="","",MAX(F131,0)*E131)</f>
      </c>
    </row>
    <row r="132" spans="1:10" x14ac:dyDescent="0.25">
      <c r="A132" s="8"/>
      <c r="B132" s="8"/>
      <c r="C132" s="9"/>
      <c r="D132" s="9"/>
      <c r="E132" s="10"/>
      <c r="F132" s="11">
        <f>IF(A132="","",Dashboard!$B$3-D132)</f>
      </c>
      <c r="G132" s="12">
        <f>IF(A132="","",IF(F132&lt;=0,"Current",IF(F132&lt;=30,"1-30",IF(F132&lt;=60,"31-60",IF(F132&lt;=90,"61-90","90+")))))</f>
      </c>
      <c r="H132" s="13">
        <f>IF(A132="","",IF(AND(F132&gt;60,E132&gt;=Dashboard!$B$5),"CALL NOW",IF(F132&gt;30,"Chase","")))</f>
      </c>
      <c r="I132">
        <f>IF(OR(A132="",F132&lt;=0),"",E132+ROW()/10000000)</f>
      </c>
      <c r="J132">
        <f>IF(A132="","",MAX(F132,0)*E132)</f>
      </c>
    </row>
    <row r="133" spans="1:10" x14ac:dyDescent="0.25">
      <c r="A133" s="8"/>
      <c r="B133" s="8"/>
      <c r="C133" s="9"/>
      <c r="D133" s="9"/>
      <c r="E133" s="10"/>
      <c r="F133" s="11">
        <f>IF(A133="","",Dashboard!$B$3-D133)</f>
      </c>
      <c r="G133" s="12">
        <f>IF(A133="","",IF(F133&lt;=0,"Current",IF(F133&lt;=30,"1-30",IF(F133&lt;=60,"31-60",IF(F133&lt;=90,"61-90","90+")))))</f>
      </c>
      <c r="H133" s="13">
        <f>IF(A133="","",IF(AND(F133&gt;60,E133&gt;=Dashboard!$B$5),"CALL NOW",IF(F133&gt;30,"Chase","")))</f>
      </c>
      <c r="I133">
        <f>IF(OR(A133="",F133&lt;=0),"",E133+ROW()/10000000)</f>
      </c>
      <c r="J133">
        <f>IF(A133="","",MAX(F133,0)*E133)</f>
      </c>
    </row>
    <row r="134" spans="1:10" x14ac:dyDescent="0.25">
      <c r="A134" s="8"/>
      <c r="B134" s="8"/>
      <c r="C134" s="9"/>
      <c r="D134" s="9"/>
      <c r="E134" s="10"/>
      <c r="F134" s="11">
        <f>IF(A134="","",Dashboard!$B$3-D134)</f>
      </c>
      <c r="G134" s="12">
        <f>IF(A134="","",IF(F134&lt;=0,"Current",IF(F134&lt;=30,"1-30",IF(F134&lt;=60,"31-60",IF(F134&lt;=90,"61-90","90+")))))</f>
      </c>
      <c r="H134" s="13">
        <f>IF(A134="","",IF(AND(F134&gt;60,E134&gt;=Dashboard!$B$5),"CALL NOW",IF(F134&gt;30,"Chase","")))</f>
      </c>
      <c r="I134">
        <f>IF(OR(A134="",F134&lt;=0),"",E134+ROW()/10000000)</f>
      </c>
      <c r="J134">
        <f>IF(A134="","",MAX(F134,0)*E134)</f>
      </c>
    </row>
    <row r="135" spans="1:10" x14ac:dyDescent="0.25">
      <c r="A135" s="8"/>
      <c r="B135" s="8"/>
      <c r="C135" s="9"/>
      <c r="D135" s="9"/>
      <c r="E135" s="10"/>
      <c r="F135" s="11">
        <f>IF(A135="","",Dashboard!$B$3-D135)</f>
      </c>
      <c r="G135" s="12">
        <f>IF(A135="","",IF(F135&lt;=0,"Current",IF(F135&lt;=30,"1-30",IF(F135&lt;=60,"31-60",IF(F135&lt;=90,"61-90","90+")))))</f>
      </c>
      <c r="H135" s="13">
        <f>IF(A135="","",IF(AND(F135&gt;60,E135&gt;=Dashboard!$B$5),"CALL NOW",IF(F135&gt;30,"Chase","")))</f>
      </c>
      <c r="I135">
        <f>IF(OR(A135="",F135&lt;=0),"",E135+ROW()/10000000)</f>
      </c>
      <c r="J135">
        <f>IF(A135="","",MAX(F135,0)*E135)</f>
      </c>
    </row>
    <row r="136" spans="1:10" x14ac:dyDescent="0.25">
      <c r="A136" s="8"/>
      <c r="B136" s="8"/>
      <c r="C136" s="9"/>
      <c r="D136" s="9"/>
      <c r="E136" s="10"/>
      <c r="F136" s="11">
        <f>IF(A136="","",Dashboard!$B$3-D136)</f>
      </c>
      <c r="G136" s="12">
        <f>IF(A136="","",IF(F136&lt;=0,"Current",IF(F136&lt;=30,"1-30",IF(F136&lt;=60,"31-60",IF(F136&lt;=90,"61-90","90+")))))</f>
      </c>
      <c r="H136" s="13">
        <f>IF(A136="","",IF(AND(F136&gt;60,E136&gt;=Dashboard!$B$5),"CALL NOW",IF(F136&gt;30,"Chase","")))</f>
      </c>
      <c r="I136">
        <f>IF(OR(A136="",F136&lt;=0),"",E136+ROW()/10000000)</f>
      </c>
      <c r="J136">
        <f>IF(A136="","",MAX(F136,0)*E136)</f>
      </c>
    </row>
    <row r="137" spans="1:10" x14ac:dyDescent="0.25">
      <c r="A137" s="8"/>
      <c r="B137" s="8"/>
      <c r="C137" s="9"/>
      <c r="D137" s="9"/>
      <c r="E137" s="10"/>
      <c r="F137" s="11">
        <f>IF(A137="","",Dashboard!$B$3-D137)</f>
      </c>
      <c r="G137" s="12">
        <f>IF(A137="","",IF(F137&lt;=0,"Current",IF(F137&lt;=30,"1-30",IF(F137&lt;=60,"31-60",IF(F137&lt;=90,"61-90","90+")))))</f>
      </c>
      <c r="H137" s="13">
        <f>IF(A137="","",IF(AND(F137&gt;60,E137&gt;=Dashboard!$B$5),"CALL NOW",IF(F137&gt;30,"Chase","")))</f>
      </c>
      <c r="I137">
        <f>IF(OR(A137="",F137&lt;=0),"",E137+ROW()/10000000)</f>
      </c>
      <c r="J137">
        <f>IF(A137="","",MAX(F137,0)*E137)</f>
      </c>
    </row>
    <row r="138" spans="1:10" x14ac:dyDescent="0.25">
      <c r="A138" s="8"/>
      <c r="B138" s="8"/>
      <c r="C138" s="9"/>
      <c r="D138" s="9"/>
      <c r="E138" s="10"/>
      <c r="F138" s="11">
        <f>IF(A138="","",Dashboard!$B$3-D138)</f>
      </c>
      <c r="G138" s="12">
        <f>IF(A138="","",IF(F138&lt;=0,"Current",IF(F138&lt;=30,"1-30",IF(F138&lt;=60,"31-60",IF(F138&lt;=90,"61-90","90+")))))</f>
      </c>
      <c r="H138" s="13">
        <f>IF(A138="","",IF(AND(F138&gt;60,E138&gt;=Dashboard!$B$5),"CALL NOW",IF(F138&gt;30,"Chase","")))</f>
      </c>
      <c r="I138">
        <f>IF(OR(A138="",F138&lt;=0),"",E138+ROW()/10000000)</f>
      </c>
      <c r="J138">
        <f>IF(A138="","",MAX(F138,0)*E138)</f>
      </c>
    </row>
    <row r="139" spans="1:10" x14ac:dyDescent="0.25">
      <c r="A139" s="8"/>
      <c r="B139" s="8"/>
      <c r="C139" s="9"/>
      <c r="D139" s="9"/>
      <c r="E139" s="10"/>
      <c r="F139" s="11">
        <f>IF(A139="","",Dashboard!$B$3-D139)</f>
      </c>
      <c r="G139" s="12">
        <f>IF(A139="","",IF(F139&lt;=0,"Current",IF(F139&lt;=30,"1-30",IF(F139&lt;=60,"31-60",IF(F139&lt;=90,"61-90","90+")))))</f>
      </c>
      <c r="H139" s="13">
        <f>IF(A139="","",IF(AND(F139&gt;60,E139&gt;=Dashboard!$B$5),"CALL NOW",IF(F139&gt;30,"Chase","")))</f>
      </c>
      <c r="I139">
        <f>IF(OR(A139="",F139&lt;=0),"",E139+ROW()/10000000)</f>
      </c>
      <c r="J139">
        <f>IF(A139="","",MAX(F139,0)*E139)</f>
      </c>
    </row>
    <row r="140" spans="1:10" x14ac:dyDescent="0.25">
      <c r="A140" s="8"/>
      <c r="B140" s="8"/>
      <c r="C140" s="9"/>
      <c r="D140" s="9"/>
      <c r="E140" s="10"/>
      <c r="F140" s="11">
        <f>IF(A140="","",Dashboard!$B$3-D140)</f>
      </c>
      <c r="G140" s="12">
        <f>IF(A140="","",IF(F140&lt;=0,"Current",IF(F140&lt;=30,"1-30",IF(F140&lt;=60,"31-60",IF(F140&lt;=90,"61-90","90+")))))</f>
      </c>
      <c r="H140" s="13">
        <f>IF(A140="","",IF(AND(F140&gt;60,E140&gt;=Dashboard!$B$5),"CALL NOW",IF(F140&gt;30,"Chase","")))</f>
      </c>
      <c r="I140">
        <f>IF(OR(A140="",F140&lt;=0),"",E140+ROW()/10000000)</f>
      </c>
      <c r="J140">
        <f>IF(A140="","",MAX(F140,0)*E140)</f>
      </c>
    </row>
    <row r="141" spans="1:10" x14ac:dyDescent="0.25">
      <c r="A141" s="8"/>
      <c r="B141" s="8"/>
      <c r="C141" s="9"/>
      <c r="D141" s="9"/>
      <c r="E141" s="10"/>
      <c r="F141" s="11">
        <f>IF(A141="","",Dashboard!$B$3-D141)</f>
      </c>
      <c r="G141" s="12">
        <f>IF(A141="","",IF(F141&lt;=0,"Current",IF(F141&lt;=30,"1-30",IF(F141&lt;=60,"31-60",IF(F141&lt;=90,"61-90","90+")))))</f>
      </c>
      <c r="H141" s="13">
        <f>IF(A141="","",IF(AND(F141&gt;60,E141&gt;=Dashboard!$B$5),"CALL NOW",IF(F141&gt;30,"Chase","")))</f>
      </c>
      <c r="I141">
        <f>IF(OR(A141="",F141&lt;=0),"",E141+ROW()/10000000)</f>
      </c>
      <c r="J141">
        <f>IF(A141="","",MAX(F141,0)*E141)</f>
      </c>
    </row>
    <row r="142" spans="1:10" x14ac:dyDescent="0.25">
      <c r="A142" s="8"/>
      <c r="B142" s="8"/>
      <c r="C142" s="9"/>
      <c r="D142" s="9"/>
      <c r="E142" s="10"/>
      <c r="F142" s="11">
        <f>IF(A142="","",Dashboard!$B$3-D142)</f>
      </c>
      <c r="G142" s="12">
        <f>IF(A142="","",IF(F142&lt;=0,"Current",IF(F142&lt;=30,"1-30",IF(F142&lt;=60,"31-60",IF(F142&lt;=90,"61-90","90+")))))</f>
      </c>
      <c r="H142" s="13">
        <f>IF(A142="","",IF(AND(F142&gt;60,E142&gt;=Dashboard!$B$5),"CALL NOW",IF(F142&gt;30,"Chase","")))</f>
      </c>
      <c r="I142">
        <f>IF(OR(A142="",F142&lt;=0),"",E142+ROW()/10000000)</f>
      </c>
      <c r="J142">
        <f>IF(A142="","",MAX(F142,0)*E142)</f>
      </c>
    </row>
    <row r="143" spans="1:10" x14ac:dyDescent="0.25">
      <c r="A143" s="8"/>
      <c r="B143" s="8"/>
      <c r="C143" s="9"/>
      <c r="D143" s="9"/>
      <c r="E143" s="10"/>
      <c r="F143" s="11">
        <f>IF(A143="","",Dashboard!$B$3-D143)</f>
      </c>
      <c r="G143" s="12">
        <f>IF(A143="","",IF(F143&lt;=0,"Current",IF(F143&lt;=30,"1-30",IF(F143&lt;=60,"31-60",IF(F143&lt;=90,"61-90","90+")))))</f>
      </c>
      <c r="H143" s="13">
        <f>IF(A143="","",IF(AND(F143&gt;60,E143&gt;=Dashboard!$B$5),"CALL NOW",IF(F143&gt;30,"Chase","")))</f>
      </c>
      <c r="I143">
        <f>IF(OR(A143="",F143&lt;=0),"",E143+ROW()/10000000)</f>
      </c>
      <c r="J143">
        <f>IF(A143="","",MAX(F143,0)*E143)</f>
      </c>
    </row>
    <row r="144" spans="1:10" x14ac:dyDescent="0.25">
      <c r="A144" s="8"/>
      <c r="B144" s="8"/>
      <c r="C144" s="9"/>
      <c r="D144" s="9"/>
      <c r="E144" s="10"/>
      <c r="F144" s="11">
        <f>IF(A144="","",Dashboard!$B$3-D144)</f>
      </c>
      <c r="G144" s="12">
        <f>IF(A144="","",IF(F144&lt;=0,"Current",IF(F144&lt;=30,"1-30",IF(F144&lt;=60,"31-60",IF(F144&lt;=90,"61-90","90+")))))</f>
      </c>
      <c r="H144" s="13">
        <f>IF(A144="","",IF(AND(F144&gt;60,E144&gt;=Dashboard!$B$5),"CALL NOW",IF(F144&gt;30,"Chase","")))</f>
      </c>
      <c r="I144">
        <f>IF(OR(A144="",F144&lt;=0),"",E144+ROW()/10000000)</f>
      </c>
      <c r="J144">
        <f>IF(A144="","",MAX(F144,0)*E144)</f>
      </c>
    </row>
    <row r="145" spans="1:10" x14ac:dyDescent="0.25">
      <c r="A145" s="8"/>
      <c r="B145" s="8"/>
      <c r="C145" s="9"/>
      <c r="D145" s="9"/>
      <c r="E145" s="10"/>
      <c r="F145" s="11">
        <f>IF(A145="","",Dashboard!$B$3-D145)</f>
      </c>
      <c r="G145" s="12">
        <f>IF(A145="","",IF(F145&lt;=0,"Current",IF(F145&lt;=30,"1-30",IF(F145&lt;=60,"31-60",IF(F145&lt;=90,"61-90","90+")))))</f>
      </c>
      <c r="H145" s="13">
        <f>IF(A145="","",IF(AND(F145&gt;60,E145&gt;=Dashboard!$B$5),"CALL NOW",IF(F145&gt;30,"Chase","")))</f>
      </c>
      <c r="I145">
        <f>IF(OR(A145="",F145&lt;=0),"",E145+ROW()/10000000)</f>
      </c>
      <c r="J145">
        <f>IF(A145="","",MAX(F145,0)*E145)</f>
      </c>
    </row>
    <row r="146" spans="1:10" x14ac:dyDescent="0.25">
      <c r="A146" s="8"/>
      <c r="B146" s="8"/>
      <c r="C146" s="9"/>
      <c r="D146" s="9"/>
      <c r="E146" s="10"/>
      <c r="F146" s="11">
        <f>IF(A146="","",Dashboard!$B$3-D146)</f>
      </c>
      <c r="G146" s="12">
        <f>IF(A146="","",IF(F146&lt;=0,"Current",IF(F146&lt;=30,"1-30",IF(F146&lt;=60,"31-60",IF(F146&lt;=90,"61-90","90+")))))</f>
      </c>
      <c r="H146" s="13">
        <f>IF(A146="","",IF(AND(F146&gt;60,E146&gt;=Dashboard!$B$5),"CALL NOW",IF(F146&gt;30,"Chase","")))</f>
      </c>
      <c r="I146">
        <f>IF(OR(A146="",F146&lt;=0),"",E146+ROW()/10000000)</f>
      </c>
      <c r="J146">
        <f>IF(A146="","",MAX(F146,0)*E146)</f>
      </c>
    </row>
    <row r="147" spans="1:10" x14ac:dyDescent="0.25">
      <c r="A147" s="8"/>
      <c r="B147" s="8"/>
      <c r="C147" s="9"/>
      <c r="D147" s="9"/>
      <c r="E147" s="10"/>
      <c r="F147" s="11">
        <f>IF(A147="","",Dashboard!$B$3-D147)</f>
      </c>
      <c r="G147" s="12">
        <f>IF(A147="","",IF(F147&lt;=0,"Current",IF(F147&lt;=30,"1-30",IF(F147&lt;=60,"31-60",IF(F147&lt;=90,"61-90","90+")))))</f>
      </c>
      <c r="H147" s="13">
        <f>IF(A147="","",IF(AND(F147&gt;60,E147&gt;=Dashboard!$B$5),"CALL NOW",IF(F147&gt;30,"Chase","")))</f>
      </c>
      <c r="I147">
        <f>IF(OR(A147="",F147&lt;=0),"",E147+ROW()/10000000)</f>
      </c>
      <c r="J147">
        <f>IF(A147="","",MAX(F147,0)*E147)</f>
      </c>
    </row>
    <row r="148" spans="1:10" x14ac:dyDescent="0.25">
      <c r="A148" s="8"/>
      <c r="B148" s="8"/>
      <c r="C148" s="9"/>
      <c r="D148" s="9"/>
      <c r="E148" s="10"/>
      <c r="F148" s="11">
        <f>IF(A148="","",Dashboard!$B$3-D148)</f>
      </c>
      <c r="G148" s="12">
        <f>IF(A148="","",IF(F148&lt;=0,"Current",IF(F148&lt;=30,"1-30",IF(F148&lt;=60,"31-60",IF(F148&lt;=90,"61-90","90+")))))</f>
      </c>
      <c r="H148" s="13">
        <f>IF(A148="","",IF(AND(F148&gt;60,E148&gt;=Dashboard!$B$5),"CALL NOW",IF(F148&gt;30,"Chase","")))</f>
      </c>
      <c r="I148">
        <f>IF(OR(A148="",F148&lt;=0),"",E148+ROW()/10000000)</f>
      </c>
      <c r="J148">
        <f>IF(A148="","",MAX(F148,0)*E148)</f>
      </c>
    </row>
    <row r="149" spans="1:10" x14ac:dyDescent="0.25">
      <c r="A149" s="8"/>
      <c r="B149" s="8"/>
      <c r="C149" s="9"/>
      <c r="D149" s="9"/>
      <c r="E149" s="10"/>
      <c r="F149" s="11">
        <f>IF(A149="","",Dashboard!$B$3-D149)</f>
      </c>
      <c r="G149" s="12">
        <f>IF(A149="","",IF(F149&lt;=0,"Current",IF(F149&lt;=30,"1-30",IF(F149&lt;=60,"31-60",IF(F149&lt;=90,"61-90","90+")))))</f>
      </c>
      <c r="H149" s="13">
        <f>IF(A149="","",IF(AND(F149&gt;60,E149&gt;=Dashboard!$B$5),"CALL NOW",IF(F149&gt;30,"Chase","")))</f>
      </c>
      <c r="I149">
        <f>IF(OR(A149="",F149&lt;=0),"",E149+ROW()/10000000)</f>
      </c>
      <c r="J149">
        <f>IF(A149="","",MAX(F149,0)*E149)</f>
      </c>
    </row>
    <row r="150" spans="1:10" x14ac:dyDescent="0.25">
      <c r="A150" s="8"/>
      <c r="B150" s="8"/>
      <c r="C150" s="9"/>
      <c r="D150" s="9"/>
      <c r="E150" s="10"/>
      <c r="F150" s="11">
        <f>IF(A150="","",Dashboard!$B$3-D150)</f>
      </c>
      <c r="G150" s="12">
        <f>IF(A150="","",IF(F150&lt;=0,"Current",IF(F150&lt;=30,"1-30",IF(F150&lt;=60,"31-60",IF(F150&lt;=90,"61-90","90+")))))</f>
      </c>
      <c r="H150" s="13">
        <f>IF(A150="","",IF(AND(F150&gt;60,E150&gt;=Dashboard!$B$5),"CALL NOW",IF(F150&gt;30,"Chase","")))</f>
      </c>
      <c r="I150">
        <f>IF(OR(A150="",F150&lt;=0),"",E150+ROW()/10000000)</f>
      </c>
      <c r="J150">
        <f>IF(A150="","",MAX(F150,0)*E150)</f>
      </c>
    </row>
    <row r="151" spans="1:10" x14ac:dyDescent="0.25">
      <c r="A151" s="8"/>
      <c r="B151" s="8"/>
      <c r="C151" s="9"/>
      <c r="D151" s="9"/>
      <c r="E151" s="10"/>
      <c r="F151" s="11">
        <f>IF(A151="","",Dashboard!$B$3-D151)</f>
      </c>
      <c r="G151" s="12">
        <f>IF(A151="","",IF(F151&lt;=0,"Current",IF(F151&lt;=30,"1-30",IF(F151&lt;=60,"31-60",IF(F151&lt;=90,"61-90","90+")))))</f>
      </c>
      <c r="H151" s="13">
        <f>IF(A151="","",IF(AND(F151&gt;60,E151&gt;=Dashboard!$B$5),"CALL NOW",IF(F151&gt;30,"Chase","")))</f>
      </c>
      <c r="I151">
        <f>IF(OR(A151="",F151&lt;=0),"",E151+ROW()/10000000)</f>
      </c>
      <c r="J151">
        <f>IF(A151="","",MAX(F151,0)*E151)</f>
      </c>
    </row>
    <row r="152" spans="1:10" x14ac:dyDescent="0.25">
      <c r="A152" s="8"/>
      <c r="B152" s="8"/>
      <c r="C152" s="9"/>
      <c r="D152" s="9"/>
      <c r="E152" s="10"/>
      <c r="F152" s="11">
        <f>IF(A152="","",Dashboard!$B$3-D152)</f>
      </c>
      <c r="G152" s="12">
        <f>IF(A152="","",IF(F152&lt;=0,"Current",IF(F152&lt;=30,"1-30",IF(F152&lt;=60,"31-60",IF(F152&lt;=90,"61-90","90+")))))</f>
      </c>
      <c r="H152" s="13">
        <f>IF(A152="","",IF(AND(F152&gt;60,E152&gt;=Dashboard!$B$5),"CALL NOW",IF(F152&gt;30,"Chase","")))</f>
      </c>
      <c r="I152">
        <f>IF(OR(A152="",F152&lt;=0),"",E152+ROW()/10000000)</f>
      </c>
      <c r="J152">
        <f>IF(A152="","",MAX(F152,0)*E152)</f>
      </c>
    </row>
    <row r="153" spans="1:10" x14ac:dyDescent="0.25">
      <c r="A153" s="8"/>
      <c r="B153" s="8"/>
      <c r="C153" s="9"/>
      <c r="D153" s="9"/>
      <c r="E153" s="10"/>
      <c r="F153" s="11">
        <f>IF(A153="","",Dashboard!$B$3-D153)</f>
      </c>
      <c r="G153" s="12">
        <f>IF(A153="","",IF(F153&lt;=0,"Current",IF(F153&lt;=30,"1-30",IF(F153&lt;=60,"31-60",IF(F153&lt;=90,"61-90","90+")))))</f>
      </c>
      <c r="H153" s="13">
        <f>IF(A153="","",IF(AND(F153&gt;60,E153&gt;=Dashboard!$B$5),"CALL NOW",IF(F153&gt;30,"Chase","")))</f>
      </c>
      <c r="I153">
        <f>IF(OR(A153="",F153&lt;=0),"",E153+ROW()/10000000)</f>
      </c>
      <c r="J153">
        <f>IF(A153="","",MAX(F153,0)*E153)</f>
      </c>
    </row>
    <row r="154" spans="1:10" x14ac:dyDescent="0.25">
      <c r="A154" s="8"/>
      <c r="B154" s="8"/>
      <c r="C154" s="9"/>
      <c r="D154" s="9"/>
      <c r="E154" s="10"/>
      <c r="F154" s="11">
        <f>IF(A154="","",Dashboard!$B$3-D154)</f>
      </c>
      <c r="G154" s="12">
        <f>IF(A154="","",IF(F154&lt;=0,"Current",IF(F154&lt;=30,"1-30",IF(F154&lt;=60,"31-60",IF(F154&lt;=90,"61-90","90+")))))</f>
      </c>
      <c r="H154" s="13">
        <f>IF(A154="","",IF(AND(F154&gt;60,E154&gt;=Dashboard!$B$5),"CALL NOW",IF(F154&gt;30,"Chase","")))</f>
      </c>
      <c r="I154">
        <f>IF(OR(A154="",F154&lt;=0),"",E154+ROW()/10000000)</f>
      </c>
      <c r="J154">
        <f>IF(A154="","",MAX(F154,0)*E154)</f>
      </c>
    </row>
  </sheetData>
  <mergeCells count="1">
    <mergeCell ref="A1:H1"/>
  </mergeCells>
  <conditionalFormatting sqref="H5:H154">
    <cfRule type="containsText" dxfId="0" priority="1">
      <formula>NOT(ISERROR(SEARCH("CALL NOW",H5)))</formula>
    </cfRule>
    <cfRule type="containsText" dxfId="1" priority="2">
      <formula>NOT(ISERROR(SEARCH("Chase",H5)))</formula>
    </cfRule>
  </conditionalFormatting>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howGridLines="0"/>
  </sheetViews>
  <sheetFormatPr defaultRowHeight="15" outlineLevelRow="0" outlineLevelCol="0" x14ac:dyDescent="55"/>
  <cols>
    <col min="1" max="1" width="34" customWidth="1"/>
    <col min="2" max="2" width="16" customWidth="1"/>
    <col min="3" max="4" width="13" customWidth="1"/>
    <col min="5" max="5" width="4" customWidth="1"/>
    <col min="6" max="6" width="26" customWidth="1"/>
    <col min="7" max="7" width="14" customWidth="1"/>
    <col min="8" max="8" width="12" customWidth="1"/>
  </cols>
  <sheetData>
    <row r="1" ht="26" customHeight="1" spans="1:8" x14ac:dyDescent="0.25">
      <c r="A1" s="5" t="s">
        <v>25</v>
      </c>
      <c r="B1" s="5"/>
      <c r="C1" s="5"/>
      <c r="D1" s="5"/>
      <c r="E1" s="5"/>
      <c r="F1" s="5"/>
      <c r="G1" s="5"/>
      <c r="H1" s="5"/>
    </row>
    <row r="2" spans="1:1" x14ac:dyDescent="0.25">
      <c r="A2" s="6" t="s">
        <v>26</v>
      </c>
    </row>
    <row r="3" spans="1:2" x14ac:dyDescent="0.25">
      <c r="A3" s="14" t="s">
        <v>27</v>
      </c>
      <c r="B3" s="9">
        <v>46213</v>
      </c>
    </row>
    <row r="4" spans="1:2" x14ac:dyDescent="0.25">
      <c r="A4" s="14" t="s">
        <v>28</v>
      </c>
      <c r="B4" s="10">
        <v>20000000</v>
      </c>
    </row>
    <row r="5" spans="1:2" x14ac:dyDescent="0.25">
      <c r="A5" s="14" t="s">
        <v>29</v>
      </c>
      <c r="B5" s="10">
        <v>5000</v>
      </c>
    </row>
    <row r="7" spans="1:6" x14ac:dyDescent="0.25">
      <c r="A7" s="15" t="s">
        <v>30</v>
      </c>
      <c r="F7" s="15" t="s">
        <v>31</v>
      </c>
    </row>
    <row r="8" spans="1:8" x14ac:dyDescent="0.25">
      <c r="A8" s="7" t="s">
        <v>21</v>
      </c>
      <c r="B8" s="7" t="s">
        <v>19</v>
      </c>
      <c r="C8" s="7" t="s">
        <v>32</v>
      </c>
      <c r="D8" s="7" t="s">
        <v>33</v>
      </c>
      <c r="F8" s="7" t="s">
        <v>15</v>
      </c>
      <c r="G8" s="7" t="s">
        <v>19</v>
      </c>
      <c r="H8" s="7" t="s">
        <v>34</v>
      </c>
    </row>
    <row r="9" spans="1:8" x14ac:dyDescent="0.25">
      <c r="A9" s="14" t="s">
        <v>35</v>
      </c>
      <c r="B9" s="16">
        <f>SUMIF(Invoices!$G$5:$G$154,"Current",Invoices!$E$5:$E$154)</f>
      </c>
      <c r="C9" s="12">
        <f>COUNTIF(Invoices!$G$5:$G$154,"Current")</f>
      </c>
      <c r="D9" s="17">
        <f>IF(SUM(Invoices!$E$5:$E$154)=0,"",B9/SUM(Invoices!$E$5:$E$154))</f>
      </c>
      <c r="F9">
        <f>IFERROR(INDEX(Invoices!$A$5:$A$154,MATCH(LARGE(Invoices!$I$5:$I$154,1),Invoices!$I$5:$I$154,0)),"")</f>
      </c>
      <c r="G9" s="16">
        <f>IFERROR(INDEX(Invoices!$E$5:$E$154,MATCH(LARGE(Invoices!$I$5:$I$154,1),Invoices!$I$5:$I$154,0)),"")</f>
      </c>
      <c r="H9" s="11">
        <f>IFERROR(INDEX(Invoices!$F$5:$F$154,MATCH(LARGE(Invoices!$I$5:$I$154,1),Invoices!$I$5:$I$154,0)),"")</f>
      </c>
    </row>
    <row r="10" spans="1:8" x14ac:dyDescent="0.25">
      <c r="A10" s="14" t="s">
        <v>36</v>
      </c>
      <c r="B10" s="16">
        <f>SUMIF(Invoices!$G$5:$G$154,"1-30",Invoices!$E$5:$E$154)</f>
      </c>
      <c r="C10" s="12">
        <f>COUNTIF(Invoices!$G$5:$G$154,"1-30")</f>
      </c>
      <c r="D10" s="17">
        <f>IF(SUM(Invoices!$E$5:$E$154)=0,"",B10/SUM(Invoices!$E$5:$E$154))</f>
      </c>
      <c r="F10">
        <f>IFERROR(INDEX(Invoices!$A$5:$A$154,MATCH(LARGE(Invoices!$I$5:$I$154,2),Invoices!$I$5:$I$154,0)),"")</f>
      </c>
      <c r="G10" s="16">
        <f>IFERROR(INDEX(Invoices!$E$5:$E$154,MATCH(LARGE(Invoices!$I$5:$I$154,2),Invoices!$I$5:$I$154,0)),"")</f>
      </c>
      <c r="H10" s="11">
        <f>IFERROR(INDEX(Invoices!$F$5:$F$154,MATCH(LARGE(Invoices!$I$5:$I$154,2),Invoices!$I$5:$I$154,0)),"")</f>
      </c>
    </row>
    <row r="11" spans="1:8" x14ac:dyDescent="0.25">
      <c r="A11" s="14" t="s">
        <v>37</v>
      </c>
      <c r="B11" s="16">
        <f>SUMIF(Invoices!$G$5:$G$154,"31-60",Invoices!$E$5:$E$154)</f>
      </c>
      <c r="C11" s="12">
        <f>COUNTIF(Invoices!$G$5:$G$154,"31-60")</f>
      </c>
      <c r="D11" s="17">
        <f>IF(SUM(Invoices!$E$5:$E$154)=0,"",B11/SUM(Invoices!$E$5:$E$154))</f>
      </c>
      <c r="F11">
        <f>IFERROR(INDEX(Invoices!$A$5:$A$154,MATCH(LARGE(Invoices!$I$5:$I$154,3),Invoices!$I$5:$I$154,0)),"")</f>
      </c>
      <c r="G11" s="16">
        <f>IFERROR(INDEX(Invoices!$E$5:$E$154,MATCH(LARGE(Invoices!$I$5:$I$154,3),Invoices!$I$5:$I$154,0)),"")</f>
      </c>
      <c r="H11" s="11">
        <f>IFERROR(INDEX(Invoices!$F$5:$F$154,MATCH(LARGE(Invoices!$I$5:$I$154,3),Invoices!$I$5:$I$154,0)),"")</f>
      </c>
    </row>
    <row r="12" spans="1:8" x14ac:dyDescent="0.25">
      <c r="A12" s="14" t="s">
        <v>38</v>
      </c>
      <c r="B12" s="16">
        <f>SUMIF(Invoices!$G$5:$G$154,"61-90",Invoices!$E$5:$E$154)</f>
      </c>
      <c r="C12" s="12">
        <f>COUNTIF(Invoices!$G$5:$G$154,"61-90")</f>
      </c>
      <c r="D12" s="17">
        <f>IF(SUM(Invoices!$E$5:$E$154)=0,"",B12/SUM(Invoices!$E$5:$E$154))</f>
      </c>
      <c r="F12">
        <f>IFERROR(INDEX(Invoices!$A$5:$A$154,MATCH(LARGE(Invoices!$I$5:$I$154,4),Invoices!$I$5:$I$154,0)),"")</f>
      </c>
      <c r="G12" s="16">
        <f>IFERROR(INDEX(Invoices!$E$5:$E$154,MATCH(LARGE(Invoices!$I$5:$I$154,4),Invoices!$I$5:$I$154,0)),"")</f>
      </c>
      <c r="H12" s="11">
        <f>IFERROR(INDEX(Invoices!$F$5:$F$154,MATCH(LARGE(Invoices!$I$5:$I$154,4),Invoices!$I$5:$I$154,0)),"")</f>
      </c>
    </row>
    <row r="13" spans="1:8" x14ac:dyDescent="0.25">
      <c r="A13" s="14" t="s">
        <v>39</v>
      </c>
      <c r="B13" s="16">
        <f>SUMIF(Invoices!$G$5:$G$154,"90+",Invoices!$E$5:$E$154)</f>
      </c>
      <c r="C13" s="12">
        <f>COUNTIF(Invoices!$G$5:$G$154,"90+")</f>
      </c>
      <c r="D13" s="17">
        <f>IF(SUM(Invoices!$E$5:$E$154)=0,"",B13/SUM(Invoices!$E$5:$E$154))</f>
      </c>
      <c r="F13">
        <f>IFERROR(INDEX(Invoices!$A$5:$A$154,MATCH(LARGE(Invoices!$I$5:$I$154,5),Invoices!$I$5:$I$154,0)),"")</f>
      </c>
      <c r="G13" s="16">
        <f>IFERROR(INDEX(Invoices!$E$5:$E$154,MATCH(LARGE(Invoices!$I$5:$I$154,5),Invoices!$I$5:$I$154,0)),"")</f>
      </c>
      <c r="H13" s="11">
        <f>IFERROR(INDEX(Invoices!$F$5:$F$154,MATCH(LARGE(Invoices!$I$5:$I$154,5),Invoices!$I$5:$I$154,0)),"")</f>
      </c>
    </row>
    <row r="14" spans="6:8" x14ac:dyDescent="0.25">
      <c r="F14">
        <f>IFERROR(INDEX(Invoices!$A$5:$A$154,MATCH(LARGE(Invoices!$I$5:$I$154,6),Invoices!$I$5:$I$154,0)),"")</f>
      </c>
      <c r="G14" s="16">
        <f>IFERROR(INDEX(Invoices!$E$5:$E$154,MATCH(LARGE(Invoices!$I$5:$I$154,6),Invoices!$I$5:$I$154,0)),"")</f>
      </c>
      <c r="H14" s="11">
        <f>IFERROR(INDEX(Invoices!$F$5:$F$154,MATCH(LARGE(Invoices!$I$5:$I$154,6),Invoices!$I$5:$I$154,0)),"")</f>
      </c>
    </row>
    <row r="15" spans="1:8" x14ac:dyDescent="0.25">
      <c r="A15" s="18" t="s">
        <v>40</v>
      </c>
      <c r="B15" s="19">
        <f>SUM(Invoices!$E$5:$E$154)</f>
      </c>
      <c r="F15">
        <f>IFERROR(INDEX(Invoices!$A$5:$A$154,MATCH(LARGE(Invoices!$I$5:$I$154,7),Invoices!$I$5:$I$154,0)),"")</f>
      </c>
      <c r="G15" s="16">
        <f>IFERROR(INDEX(Invoices!$E$5:$E$154,MATCH(LARGE(Invoices!$I$5:$I$154,7),Invoices!$I$5:$I$154,0)),"")</f>
      </c>
      <c r="H15" s="11">
        <f>IFERROR(INDEX(Invoices!$F$5:$F$154,MATCH(LARGE(Invoices!$I$5:$I$154,7),Invoices!$I$5:$I$154,0)),"")</f>
      </c>
    </row>
    <row r="16" spans="1:8" x14ac:dyDescent="0.25">
      <c r="A16" s="18" t="s">
        <v>41</v>
      </c>
      <c r="B16" s="20">
        <f>IF(SUM(Invoices!$E$5:$E$154)=0,"",B9/SUM(Invoices!$E$5:$E$154))</f>
      </c>
      <c r="F16">
        <f>IFERROR(INDEX(Invoices!$A$5:$A$154,MATCH(LARGE(Invoices!$I$5:$I$154,8),Invoices!$I$5:$I$154,0)),"")</f>
      </c>
      <c r="G16" s="16">
        <f>IFERROR(INDEX(Invoices!$E$5:$E$154,MATCH(LARGE(Invoices!$I$5:$I$154,8),Invoices!$I$5:$I$154,0)),"")</f>
      </c>
      <c r="H16" s="11">
        <f>IFERROR(INDEX(Invoices!$F$5:$F$154,MATCH(LARGE(Invoices!$I$5:$I$154,8),Invoices!$I$5:$I$154,0)),"")</f>
      </c>
    </row>
    <row r="17" spans="1:8" x14ac:dyDescent="0.25">
      <c r="A17" s="18" t="s">
        <v>42</v>
      </c>
      <c r="B17" s="19">
        <f>SUM(Invoices!$E$5:$E$154)-B9</f>
      </c>
      <c r="F17">
        <f>IFERROR(INDEX(Invoices!$A$5:$A$154,MATCH(LARGE(Invoices!$I$5:$I$154,9),Invoices!$I$5:$I$154,0)),"")</f>
      </c>
      <c r="G17" s="16">
        <f>IFERROR(INDEX(Invoices!$E$5:$E$154,MATCH(LARGE(Invoices!$I$5:$I$154,9),Invoices!$I$5:$I$154,0)),"")</f>
      </c>
      <c r="H17" s="11">
        <f>IFERROR(INDEX(Invoices!$F$5:$F$154,MATCH(LARGE(Invoices!$I$5:$I$154,9),Invoices!$I$5:$I$154,0)),"")</f>
      </c>
    </row>
    <row r="18" spans="1:8" x14ac:dyDescent="0.25">
      <c r="A18" s="18" t="s">
        <v>43</v>
      </c>
      <c r="B18" s="21">
        <f>IF(SUM(Invoices!$E$5:$E$154)=0,"",SUM(Invoices!$J$5:$J$154)/SUM(Invoices!$E$5:$E$154))</f>
      </c>
      <c r="F18">
        <f>IFERROR(INDEX(Invoices!$A$5:$A$154,MATCH(LARGE(Invoices!$I$5:$I$154,10),Invoices!$I$5:$I$154,0)),"")</f>
      </c>
      <c r="G18" s="16">
        <f>IFERROR(INDEX(Invoices!$E$5:$E$154,MATCH(LARGE(Invoices!$I$5:$I$154,10),Invoices!$I$5:$I$154,0)),"")</f>
      </c>
      <c r="H18" s="11">
        <f>IFERROR(INDEX(Invoices!$F$5:$F$154,MATCH(LARGE(Invoices!$I$5:$I$154,10),Invoices!$I$5:$I$154,0)),"")</f>
      </c>
    </row>
    <row r="19" spans="1:2" x14ac:dyDescent="0.25">
      <c r="A19" s="18" t="s">
        <v>44</v>
      </c>
      <c r="B19" s="21">
        <f>IF(B4=0,"",SUM(Invoices!$E$5:$E$154)/B4*365)</f>
      </c>
    </row>
    <row r="20" spans="1:2" x14ac:dyDescent="0.25">
      <c r="A20" s="22" t="s">
        <v>45</v>
      </c>
      <c r="B20" s="23">
        <f>B4/365*5</f>
      </c>
    </row>
  </sheetData>
  <mergeCells count="1">
    <mergeCell ref="A1:H1"/>
  </mergeCells>
  <conditionalFormatting sqref="B9:B13">
    <cfRule type="dataBar" priority="1">
      <dataBar>
        <cfvo type="num" val="0"/>
        <cfvo type="max"/>
        <color rgb="FF185FA5"/>
      </dataBar>
      <extLst>
        <ext xmlns:x14="http://schemas.microsoft.com/office/spreadsheetml/2009/9/main" uri="{B025F937-C7B1-47D3-B67F-A62EFF666E3E}">
          <x14:id>{86B6A150-2BE6-4EBA-A5E3-BCD4208C5730}</x14:id>
        </ext>
      </extLst>
    </cfRule>
  </conditionalFormatting>
  <conditionalFormatting sqref="G9:G18">
    <cfRule type="dataBar" priority="1">
      <dataBar>
        <cfvo type="num" val="0"/>
        <cfvo type="max"/>
        <color rgb="FFB85A3A"/>
      </dataBar>
      <extLst>
        <ext xmlns:x14="http://schemas.microsoft.com/office/spreadsheetml/2009/9/main" uri="{B025F937-C7B1-47D3-B67F-A62EFF666E3E}">
          <x14:id>{8EDA91BD-5D43-4D57-BFFA-0241741A275A}</x14:id>
        </ext>
      </extLst>
    </cfRule>
  </conditionalFormatting>
  <pageMargins left="0.7" right="0.7" top="0.75" bottom="0.75" header="0.3" footer="0.3"/>
  <pageSetup orientation="portrait" horizontalDpi="4294967295" verticalDpi="4294967295" scale="100" fitToWidth="1" fitToHeight="1"/>
  <extLst>
    <ext xmlns:x14="http://schemas.microsoft.com/office/spreadsheetml/2009/9/main" uri="{78C0D931-6437-407d-A8EE-F0AAD7539E65}">
      <x14:conditionalFormattings>
        <x14:conditionalFormatting xmlns:xm="http://schemas.microsoft.com/office/excel/2006/main">
          <x14:cfRule type="dataBar" id="{86B6A150-2BE6-4EBA-A5E3-BCD4208C5730}">
            <x14:dataBar minLength="0" maxLength="100" gradient="0">
              <x14:cfvo type="num">
                <xm:f>0</xm:f>
              </x14:cfvo>
              <x14:cfvo type="max"/>
            </x14:dataBar>
          </x14:cfRule>
          <xm:sqref>B9:B13</xm:sqref>
        </x14:conditionalFormatting>
        <x14:conditionalFormatting xmlns:xm="http://schemas.microsoft.com/office/excel/2006/main">
          <x14:cfRule type="dataBar" id="{8EDA91BD-5D43-4D57-BFFA-0241741A275A}">
            <x14:dataBar minLength="0" maxLength="100" gradient="0">
              <x14:cfvo type="num">
                <xm:f>0</xm:f>
              </x14:cfvo>
              <x14:cfvo type="max"/>
            </x14:dataBar>
          </x14:cfRule>
          <xm:sqref>G9:G18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 Here</vt:lpstr>
      <vt:lpstr>Invoices</vt:lpstr>
      <vt:lpstr>Dashboard</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Helm Advisory</dc:creator>
  <dc:title/>
  <dc:subject/>
  <dc:description/>
  <cp:keywords/>
  <cp:category/>
  <cp:lastModifiedBy>Unknown</cp:lastModifiedBy>
  <dcterms:created xsi:type="dcterms:W3CDTF">2026-07-12T17:22:04Z</dcterms:created>
  <dcterms:modified xsi:type="dcterms:W3CDTF">2026-07-12T17:22:04Z</dcterms:modified>
</cp:coreProperties>
</file>